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0" windowHeight="7620" activeTab="0"/>
  </bookViews>
  <sheets>
    <sheet name="Products" sheetId="1" r:id="rId1"/>
    <sheet name="Storage" sheetId="2" r:id="rId2"/>
    <sheet name="Wholesalers &amp; Commercial" sheetId="3" r:id="rId3"/>
    <sheet name="Sheet1" sheetId="4" state="hidden" r:id="rId4"/>
  </sheets>
  <definedNames/>
  <calcPr fullCalcOnLoad="1"/>
</workbook>
</file>

<file path=xl/sharedStrings.xml><?xml version="1.0" encoding="utf-8"?>
<sst xmlns="http://schemas.openxmlformats.org/spreadsheetml/2006/main" count="921" uniqueCount="453">
  <si>
    <t>U/M</t>
  </si>
  <si>
    <t>Qty</t>
  </si>
  <si>
    <t xml:space="preserve"> Unit Cost</t>
  </si>
  <si>
    <t>Line total</t>
  </si>
  <si>
    <t>KG</t>
  </si>
  <si>
    <t>*</t>
  </si>
  <si>
    <t>Minimum order 15</t>
  </si>
  <si>
    <t>Minimum order 50</t>
  </si>
  <si>
    <t>www.saigontacos.com</t>
  </si>
  <si>
    <t>Delivery</t>
  </si>
  <si>
    <t>086 683 5248</t>
  </si>
  <si>
    <t>Management</t>
  </si>
  <si>
    <t>097 697 7907</t>
  </si>
  <si>
    <t>Corn tortillas for soft tacos</t>
  </si>
  <si>
    <t>Masa Dough</t>
  </si>
  <si>
    <t>Corn Flour, medium grind (corn meal)</t>
  </si>
  <si>
    <t>Flour Tortillas 5.5" 35g (Taco Size)</t>
  </si>
  <si>
    <t>Flour Tortillas 8" 60g</t>
  </si>
  <si>
    <t>Flour Tortillas 11" 120g</t>
  </si>
  <si>
    <t>Refried Beans D-Cup, Mild</t>
  </si>
  <si>
    <t>800g/0.75L</t>
  </si>
  <si>
    <t>Refried Beans D-Cup, Medium</t>
  </si>
  <si>
    <t>Refried Beans D-Cup, Hot</t>
  </si>
  <si>
    <t>Salsa Fresca D-Cup  (pico de gallo)</t>
  </si>
  <si>
    <t>700g/0.75L</t>
  </si>
  <si>
    <t>Salsa Fresca C-Cup   (pico de gallo)</t>
  </si>
  <si>
    <t>500g/0.5L</t>
  </si>
  <si>
    <t>1 liter</t>
  </si>
  <si>
    <t>Salsa Verde (Green Sauce)</t>
  </si>
  <si>
    <t>Cheddar Cheese</t>
  </si>
  <si>
    <t>kg</t>
  </si>
  <si>
    <t>TOTAL</t>
  </si>
  <si>
    <t>HCM, PN, TB (East of airport)</t>
  </si>
  <si>
    <t>HCM, Q TB, GV, TP, 12</t>
  </si>
  <si>
    <t>HCM, Q TB, GV, TP (West side of airport)</t>
  </si>
  <si>
    <t>Corn Flour, coarse grind (polenta)</t>
  </si>
  <si>
    <t>Taco shells (1 dozen, already fried)</t>
  </si>
  <si>
    <r>
      <t xml:space="preserve">Tostada Shell </t>
    </r>
    <r>
      <rPr>
        <sz val="10"/>
        <color indexed="17"/>
        <rFont val="Calibri"/>
        <family val="2"/>
      </rPr>
      <t>(1 dozen, break to have chips)</t>
    </r>
  </si>
  <si>
    <t>HCM, Q2</t>
  </si>
  <si>
    <t>HCM, Q 3 BT</t>
  </si>
  <si>
    <t>Refried Beans DD-Cup, Mild</t>
  </si>
  <si>
    <t>1kg/1L</t>
  </si>
  <si>
    <t>Refried Beans DD-Cup, Medium</t>
  </si>
  <si>
    <t>Salsa Roja/Red Sauce</t>
  </si>
  <si>
    <t>Corn Dog/Hushpuppy Batter Mix, 1.6kg (4 batches)</t>
  </si>
  <si>
    <t>1.6KG</t>
  </si>
  <si>
    <t>Minimum order 20</t>
  </si>
  <si>
    <t>so</t>
  </si>
  <si>
    <t>st</t>
  </si>
  <si>
    <t>Corn Flour, fine grind (sifted fine)</t>
  </si>
  <si>
    <t xml:space="preserve">Flour Tortillas 9" 80g </t>
  </si>
  <si>
    <t>HCM customers only</t>
  </si>
  <si>
    <t>Notes</t>
  </si>
  <si>
    <t>saigontacos@yahoo.com</t>
  </si>
  <si>
    <t>Minimum order 12</t>
  </si>
  <si>
    <t>Minimum order 24</t>
  </si>
  <si>
    <t>Minimum order 48</t>
  </si>
  <si>
    <t>Thin Corn tortillas for chips, tostadas and fried taco shells</t>
  </si>
  <si>
    <t>CTT1-12</t>
  </si>
  <si>
    <t>CTT2-12</t>
  </si>
  <si>
    <t>Desc</t>
  </si>
  <si>
    <t>Stock #</t>
  </si>
  <si>
    <t>CT20</t>
  </si>
  <si>
    <t>CT40</t>
  </si>
  <si>
    <t>M</t>
  </si>
  <si>
    <t>CFF1</t>
  </si>
  <si>
    <t>FT120-11-10</t>
  </si>
  <si>
    <t>FT80-9-20</t>
  </si>
  <si>
    <t>FT100-10-10</t>
  </si>
  <si>
    <t>Flour Tortillas 10" 100g</t>
  </si>
  <si>
    <t>FT35-5.5-20</t>
  </si>
  <si>
    <t>CF1</t>
  </si>
  <si>
    <t>CFP1</t>
  </si>
  <si>
    <t>CFCD1.6</t>
  </si>
  <si>
    <t>B5DD</t>
  </si>
  <si>
    <t>B2DD</t>
  </si>
  <si>
    <t>B2D</t>
  </si>
  <si>
    <t>B5D</t>
  </si>
  <si>
    <t>B7D</t>
  </si>
  <si>
    <t>SFD</t>
  </si>
  <si>
    <t>SFC</t>
  </si>
  <si>
    <t>SR1L</t>
  </si>
  <si>
    <t>SV1L</t>
  </si>
  <si>
    <t>CC</t>
  </si>
  <si>
    <t>Storage</t>
  </si>
  <si>
    <t>Shelf life</t>
  </si>
  <si>
    <t>1 month</t>
  </si>
  <si>
    <t>6 months</t>
  </si>
  <si>
    <t>cool &amp; dry</t>
  </si>
  <si>
    <t>3 months</t>
  </si>
  <si>
    <t>2 days</t>
  </si>
  <si>
    <t>can freeze</t>
  </si>
  <si>
    <t>Un-opened</t>
  </si>
  <si>
    <t>1kg</t>
  </si>
  <si>
    <t>CTT4-60</t>
  </si>
  <si>
    <t>60g</t>
  </si>
  <si>
    <t>Corn Chips, Restaurant Style</t>
  </si>
  <si>
    <t>Fill Here-&gt;</t>
  </si>
  <si>
    <t>Frozen -20 to -16 C</t>
  </si>
  <si>
    <t>Refrigerated 3-5 C</t>
  </si>
  <si>
    <t>HCM, Q 5 10 11</t>
  </si>
  <si>
    <t xml:space="preserve">HCM, Q 4 </t>
  </si>
  <si>
    <t>Stock#</t>
  </si>
  <si>
    <t>CF</t>
  </si>
  <si>
    <t>FT60-8-12</t>
  </si>
  <si>
    <t>Flour Tortillas 9" 55g (Store frozen) ULTRA THIN!!!</t>
  </si>
  <si>
    <t>FT55-9-10</t>
  </si>
  <si>
    <t>Flour Tortillas 9" 55g      ULTRA THIN!!!</t>
  </si>
  <si>
    <t>B2B12</t>
  </si>
  <si>
    <t>B2A12</t>
  </si>
  <si>
    <t>500g x 12</t>
  </si>
  <si>
    <t>300g x 12</t>
  </si>
  <si>
    <t>45 days</t>
  </si>
  <si>
    <t>Email orders are preferred. Please feel free to follow up with a phone or text message.</t>
  </si>
  <si>
    <t>B2A/B2A12</t>
  </si>
  <si>
    <t>B2B/B2B12</t>
  </si>
  <si>
    <t>Refried Beans B-Cup, Mild</t>
  </si>
  <si>
    <t>Refried Beans A-Cup, Mild</t>
  </si>
  <si>
    <t>300g/0.25L</t>
  </si>
  <si>
    <t>500g/0.47L</t>
  </si>
  <si>
    <t>Opened</t>
  </si>
  <si>
    <t>1 Week, keep in airtight container</t>
  </si>
  <si>
    <t>Use immediately</t>
  </si>
  <si>
    <t>2 months, keep in airtight container</t>
  </si>
  <si>
    <t>1 month, keep in airtight container</t>
  </si>
  <si>
    <t>4 days, keep refrigerated in airtight bag</t>
  </si>
  <si>
    <t>1 week, keep refrigerated in airtight bag</t>
  </si>
  <si>
    <t>can refreeze</t>
  </si>
  <si>
    <t>1 month, refrigerated</t>
  </si>
  <si>
    <t>1 Week, keep refrigerated in airtight container or zipper bag</t>
  </si>
  <si>
    <t>stock / special order</t>
  </si>
  <si>
    <t>FT60-8-2x12</t>
  </si>
  <si>
    <t>Flour Tortillas 8" 60g (Store frozen) 24 pc pack</t>
  </si>
  <si>
    <t/>
  </si>
  <si>
    <t xml:space="preserve">Management 097 697 7907 </t>
  </si>
  <si>
    <t>&lt;- Fill Here</t>
  </si>
  <si>
    <t>Minimum order 6</t>
  </si>
  <si>
    <r>
      <t xml:space="preserve">Refried Beans B-Cup, Mild, 12 ct            </t>
    </r>
    <r>
      <rPr>
        <sz val="10"/>
        <color indexed="10"/>
        <rFont val="Calibri"/>
        <family val="2"/>
      </rPr>
      <t xml:space="preserve">&gt;&gt;&gt;SPECIAL FOR RESELLERS ONLY                              </t>
    </r>
    <r>
      <rPr>
        <sz val="10"/>
        <color indexed="17"/>
        <rFont val="Calibri"/>
        <family val="2"/>
      </rPr>
      <t>(Store frozen) Comes in flat, easy to defrost, easy to store heavy bag</t>
    </r>
  </si>
  <si>
    <r>
      <t xml:space="preserve">Refried Beans A-Cup, Mild, 12 ct            </t>
    </r>
    <r>
      <rPr>
        <sz val="10"/>
        <color indexed="10"/>
        <rFont val="Calibri"/>
        <family val="2"/>
      </rPr>
      <t xml:space="preserve">&gt;&gt;&gt;SPECIAL FOR RESELLERS ONLY                         </t>
    </r>
    <r>
      <rPr>
        <sz val="10"/>
        <color indexed="17"/>
        <rFont val="Calibri"/>
        <family val="2"/>
      </rPr>
      <t>(Store frozen) Comes in flat, easy to defrost, easy to store heavy bag</t>
    </r>
  </si>
  <si>
    <t>Minimum order 18</t>
  </si>
  <si>
    <r>
      <t xml:space="preserve">Corn Flour, fine grind (sifted fine) </t>
    </r>
    <r>
      <rPr>
        <sz val="9"/>
        <color indexed="17"/>
        <rFont val="Calibri"/>
        <family val="2"/>
      </rPr>
      <t>Store cool and dry</t>
    </r>
  </si>
  <si>
    <r>
      <rPr>
        <sz val="9"/>
        <color indexed="17"/>
        <rFont val="Calibri"/>
        <family val="2"/>
      </rPr>
      <t>Corn Dog/Hushpuppy Batter Mix, 1.6kg (4 batches) Store cool and dry</t>
    </r>
  </si>
  <si>
    <r>
      <t>Corn Flour, medium grind (corn meal)</t>
    </r>
    <r>
      <rPr>
        <sz val="9"/>
        <color indexed="17"/>
        <rFont val="Calibri"/>
        <family val="2"/>
      </rPr>
      <t xml:space="preserve"> </t>
    </r>
    <r>
      <rPr>
        <sz val="8"/>
        <color indexed="17"/>
        <rFont val="Calibri"/>
        <family val="2"/>
      </rPr>
      <t>Store cool and dry</t>
    </r>
  </si>
  <si>
    <t>Minimum order 36</t>
  </si>
  <si>
    <t>Minimum order 4</t>
  </si>
  <si>
    <t>Refried Pinto Beans DD-Cup, Mild (Store frozen) Comes in flat, easy to defrost, easy to store heavy bag</t>
  </si>
  <si>
    <t>Refried Pinto Beans DD-Cup,  Medium (Store frozen) Comes in flat, easy to defrost, easy to store heavy bag.</t>
  </si>
  <si>
    <t>Other sizes, thicknesses and recipes of flour tortillas can be made</t>
  </si>
  <si>
    <t>Notes for resellers:</t>
  </si>
  <si>
    <t>Notes for all customers:</t>
  </si>
  <si>
    <t>Bulk pricing is ONLY available to customers who pay COD and those with current accounts.</t>
  </si>
  <si>
    <t>Below are stock numbers for the products on the order page. When ordering, please use the stock numbers to avoid confusion.</t>
  </si>
  <si>
    <t xml:space="preserve">Saigon Tacos information for wholesalers and commercial sales. </t>
  </si>
  <si>
    <t>Taco shells and tostada shells are only sold to resellers who carry CT20, CTF40, FT60-8-2x12 and at least one type of sauce and one refried beans.</t>
  </si>
  <si>
    <t>1KG</t>
  </si>
  <si>
    <t xml:space="preserve">Flour Tortillas 8" 60g (Store frozen) 12 pc pack </t>
  </si>
  <si>
    <r>
      <t xml:space="preserve">Tostada Shells </t>
    </r>
    <r>
      <rPr>
        <sz val="10"/>
        <color indexed="17"/>
        <rFont val="Calibri"/>
        <family val="2"/>
      </rPr>
      <t>(1 dozen, break to have chips) Store cool and dry</t>
    </r>
  </si>
  <si>
    <t>Minimum order 96</t>
  </si>
  <si>
    <t xml:space="preserve">SPECIALS </t>
  </si>
  <si>
    <t xml:space="preserve">Da Nang/Hanoi </t>
  </si>
  <si>
    <t>Tostada Party: 36 tostada shells, 1kg refried beans, salsa fresca, salsa roja, salsa verde</t>
  </si>
  <si>
    <t>HCM, Q 1 7</t>
  </si>
  <si>
    <t>CTE30</t>
  </si>
  <si>
    <t>FT55-9-20</t>
  </si>
  <si>
    <t>300g</t>
  </si>
  <si>
    <t xml:space="preserve">Cumin, ground </t>
  </si>
  <si>
    <t xml:space="preserve">Cumin, seed </t>
  </si>
  <si>
    <t>Digitally Controlled Deep Fryer</t>
  </si>
  <si>
    <t>SRM1L</t>
  </si>
  <si>
    <t>Salsa Roja/Red Sauce, Mild</t>
  </si>
  <si>
    <t>CTT4-300</t>
  </si>
  <si>
    <t>CALL</t>
  </si>
  <si>
    <t>CUMIN</t>
  </si>
  <si>
    <t>CUMINSEED</t>
  </si>
  <si>
    <r>
      <rPr>
        <sz val="12"/>
        <color indexed="17"/>
        <rFont val="Calibri"/>
        <family val="2"/>
      </rPr>
      <t>Salsa Roja</t>
    </r>
    <r>
      <rPr>
        <sz val="10"/>
        <color indexed="17"/>
        <rFont val="Calibri"/>
        <family val="2"/>
      </rPr>
      <t>/Red Sauce (can make enchilada sauce from this) Thick and concentrated, water down to taste and serve warm or room temperature. Store refrigerated.</t>
    </r>
  </si>
  <si>
    <r>
      <rPr>
        <sz val="12"/>
        <color indexed="17"/>
        <rFont val="Calibri"/>
        <family val="2"/>
      </rPr>
      <t>Salsa Verde</t>
    </r>
    <r>
      <rPr>
        <sz val="10"/>
        <color indexed="17"/>
        <rFont val="Calibri"/>
        <family val="2"/>
      </rPr>
      <t>/Green Sauce  (can make enchilada sauce from this or use a dip or topping as is. Serve warm or at room temperature. Store refrigerated.</t>
    </r>
  </si>
  <si>
    <t>For tortilla customers only</t>
  </si>
  <si>
    <t>380g</t>
  </si>
  <si>
    <t>215g</t>
  </si>
  <si>
    <t>100g</t>
  </si>
  <si>
    <t>Corn Husk Leaves, From Mexico, large and Wide</t>
  </si>
  <si>
    <t>Soda can</t>
  </si>
  <si>
    <t>CJALAPENO380</t>
  </si>
  <si>
    <t>CNACHO380</t>
  </si>
  <si>
    <t>SODABUI</t>
  </si>
  <si>
    <t>ea</t>
  </si>
  <si>
    <t>ACHIOTE</t>
  </si>
  <si>
    <t>CORNHUSK</t>
  </si>
  <si>
    <t>MOLCAJETE</t>
  </si>
  <si>
    <t>DEEPFRYER</t>
  </si>
  <si>
    <t>Delivery Charges: (Inside HCM, order over 10 x delivery cost, and delivery is free)</t>
  </si>
  <si>
    <t>Uncooked Flour Tortillas: Only the 8" flour tortillas are packaged suitably for retail at this time. The other sizes are suitable for hotel and restaurant. If you need a regular quntity of another size for resale, please contact us.</t>
  </si>
  <si>
    <t>Cambodia, Phnom Penh</t>
  </si>
  <si>
    <t>All items are Vegetarian, contains no milk, meat, seafood or egg</t>
  </si>
  <si>
    <t>Flour Tortillas 9" 55g Cooked (Store refrigerated) 
ULTRA THIN!!! Great for lite wraps
Packaged in CO2 to prevent oxidation and bacterial growth.  23 pieces per package typical.</t>
  </si>
  <si>
    <t>Onion powder</t>
  </si>
  <si>
    <t>ONION_P</t>
  </si>
  <si>
    <t>Garlic Powder</t>
  </si>
  <si>
    <t>GARLIC_P</t>
  </si>
  <si>
    <t>Cumin Powder</t>
  </si>
  <si>
    <t>FT17-6-1KC</t>
  </si>
  <si>
    <t>FT25-6-1KC</t>
  </si>
  <si>
    <t>FT25-6-1K</t>
  </si>
  <si>
    <t>FT17-6-1K</t>
  </si>
  <si>
    <t>SV500</t>
  </si>
  <si>
    <t>500ml Squirt Bottle</t>
  </si>
  <si>
    <t>SR500</t>
  </si>
  <si>
    <t>Food Total</t>
  </si>
  <si>
    <t>2KG</t>
  </si>
  <si>
    <t>FT55-9-1KC / FT55-9-1KP</t>
  </si>
  <si>
    <t>Flour Tortillas 6" 17g (Taco Size) ~70pc NOT_Cooked</t>
  </si>
  <si>
    <t>Flour Tortillas 6" 17g (Taco Size) ~70pc Cooked</t>
  </si>
  <si>
    <t>Flour Tortillas 6" 25g (Taco Size) ~50pc NOT_Cooked</t>
  </si>
  <si>
    <t>Flour Tortillas 6" 25g (Taco Size) ~50pc Cooked</t>
  </si>
  <si>
    <t>Nha Trang/Mui Ne/Vung Tau/Dalat</t>
  </si>
  <si>
    <t>HCM only</t>
  </si>
  <si>
    <t>MS1</t>
  </si>
  <si>
    <t>Oregano</t>
  </si>
  <si>
    <t>OREGANO</t>
  </si>
  <si>
    <t>Anise, Anise powder, Annatto seed, Annatto powder, Cardamom, Cinnamon, Cinnamon powder, Citronella powder, Clove, Chilli powder, Coriander powder, Coriander seed, Ginger powder, Nutmeg, Nutmeg powder, White pepper, Black pepper, Saffron powder</t>
  </si>
  <si>
    <t>PB500</t>
  </si>
  <si>
    <t>PB1K</t>
  </si>
  <si>
    <t>500g</t>
  </si>
  <si>
    <t>5kg</t>
  </si>
  <si>
    <t>PB5K</t>
  </si>
  <si>
    <t>Dry Pinto Beans, USA, 2017 Winter crop -  5kg</t>
  </si>
  <si>
    <t>Dry Pinto Beans, USA, 2017 Winter crop -  1kg</t>
  </si>
  <si>
    <t>Dry Pinto Beans, USA, 2017 Winter crop -  500g</t>
  </si>
  <si>
    <t>Dry Pinto Beans, USA, 2017 Winter crop -  45.36kg (100lbs)</t>
  </si>
  <si>
    <t>PB45.36</t>
  </si>
  <si>
    <t>Call</t>
  </si>
  <si>
    <t>ALLSPICE-100</t>
  </si>
  <si>
    <t>Cooked Flour Tortillas are available in 8", 9" , 10", 11" and 13" sizes. The 9" is available in normal thickness and thin. They are packaged in CO2 inside an airtight bag. The CO2 prevents mold and bacteria growth as well as giving the best shelflife availailable in a bagged format.</t>
  </si>
  <si>
    <t xml:space="preserve">We do not supply retailers that sell competing products without providence (Proper local health certification and Certificate of Analyisis/Phytosaintary analysis) or are misleading.  Honest, safe and fair competition is welcome.  Placing our products alongside counterfeit or potentially hazardous products will not be tolerated ever. </t>
  </si>
  <si>
    <r>
      <t>Chipotles In Adobo Sauce</t>
    </r>
    <r>
      <rPr>
        <sz val="11"/>
        <color indexed="10"/>
        <rFont val="Calibri"/>
        <family val="2"/>
      </rPr>
      <t xml:space="preserve"> </t>
    </r>
  </si>
  <si>
    <t>Canned Goods</t>
  </si>
  <si>
    <t>Dry Chilies</t>
  </si>
  <si>
    <t>Ancho, Dried, 100g</t>
  </si>
  <si>
    <t>DCXANCHO</t>
  </si>
  <si>
    <t>DCVANCHO</t>
  </si>
  <si>
    <t>Ancho, Dried, 50g</t>
  </si>
  <si>
    <t>50g</t>
  </si>
  <si>
    <t>Cascabel, Dried, 50g</t>
  </si>
  <si>
    <t>Cascabel, Dried, 100g</t>
  </si>
  <si>
    <t>DCVCASABLE</t>
  </si>
  <si>
    <t>DCXCASABLE</t>
  </si>
  <si>
    <t>Chipotle Morado, Dried, 50g</t>
  </si>
  <si>
    <t>Chipotle Morado, Dried, 100g</t>
  </si>
  <si>
    <t>DCXGUAJILLO</t>
  </si>
  <si>
    <t>DCXMULATO</t>
  </si>
  <si>
    <t>DCXPASILLA</t>
  </si>
  <si>
    <t>DCXPULLA</t>
  </si>
  <si>
    <t>DCVPULLA</t>
  </si>
  <si>
    <t>DCVPASILLA</t>
  </si>
  <si>
    <t>DCVMULATO</t>
  </si>
  <si>
    <t>DCVGUAJILLO</t>
  </si>
  <si>
    <t>Guajillo, Dried, 50g</t>
  </si>
  <si>
    <t>Guajillo, Dried, 100g</t>
  </si>
  <si>
    <t>Mulato, Dried, 50g</t>
  </si>
  <si>
    <t>Pasilla, Dried, 50g</t>
  </si>
  <si>
    <t>Pulla, Dried, 50g</t>
  </si>
  <si>
    <t>Mulato, Dried, 100g</t>
  </si>
  <si>
    <t>Pasilla, Dried, 100g</t>
  </si>
  <si>
    <t>Pulla, Dried, 100g</t>
  </si>
  <si>
    <t>Other</t>
  </si>
  <si>
    <t>Squirt (Grapefruit Soda), each</t>
  </si>
  <si>
    <t>Clamato, PET bottle, each</t>
  </si>
  <si>
    <t>CLAMATO</t>
  </si>
  <si>
    <t>947ml</t>
  </si>
  <si>
    <t>0286 683 5248</t>
  </si>
  <si>
    <t>CCHIPOTLE215</t>
  </si>
  <si>
    <t>Achiote powder</t>
  </si>
  <si>
    <t>ACHIOTE_P</t>
  </si>
  <si>
    <t>2.4kg</t>
  </si>
  <si>
    <t>CORN TORTILLAS</t>
  </si>
  <si>
    <t>FLOUR TORTILLAS</t>
  </si>
  <si>
    <t>OTHER CORN PRODUCTS</t>
  </si>
  <si>
    <t>REFRIED BEANS</t>
  </si>
  <si>
    <t>SAUCES</t>
  </si>
  <si>
    <t>Spices</t>
  </si>
  <si>
    <t>DRY GOODS (BEANS, SPICES, DRY CHILIS, CANNED GOODS, OTHER ITEMS)</t>
  </si>
  <si>
    <t>Flour Tortillas 5" 22g (Taco Size)</t>
  </si>
  <si>
    <t>FT22-5-1K</t>
  </si>
  <si>
    <t>FT30-6-1K</t>
  </si>
  <si>
    <t>FT30-6-1KC</t>
  </si>
  <si>
    <t>FT47-6-1K</t>
  </si>
  <si>
    <t>FT47-6-1KC</t>
  </si>
  <si>
    <t>Flour Tortillas 6" 30g (Taco Size) ~33pc NOT_Cooked</t>
  </si>
  <si>
    <t>Flour Tortillas 6" 30g (Taco Size) ~33pc Cooked</t>
  </si>
  <si>
    <t>Flour Tortillas 6.5" 47g (Taco Size) ~21pc NOT_Cooked</t>
  </si>
  <si>
    <t>Flour Tortillas 6.5" 47g (Taco Size) ~21pc Cooked</t>
  </si>
  <si>
    <t xml:space="preserve">Corn Chips, Restaurant Style, 300g </t>
  </si>
  <si>
    <r>
      <t xml:space="preserve">Taco shells </t>
    </r>
    <r>
      <rPr>
        <sz val="10"/>
        <color indexed="17"/>
        <rFont val="Calibri"/>
        <family val="2"/>
      </rPr>
      <t xml:space="preserve">(1 dozen, already fried) Store cool and dry. </t>
    </r>
  </si>
  <si>
    <t>CTT1-6</t>
  </si>
  <si>
    <r>
      <t xml:space="preserve">Taco shells </t>
    </r>
    <r>
      <rPr>
        <sz val="10"/>
        <color indexed="17"/>
        <rFont val="Calibri"/>
        <family val="2"/>
      </rPr>
      <t>(6 pieces, already fried) Store cool and dry</t>
    </r>
  </si>
  <si>
    <t>HCM customers only. Minimum order 6</t>
  </si>
  <si>
    <t>Flour Tortillas 13" 140g</t>
  </si>
  <si>
    <t>FT140-13-10</t>
  </si>
  <si>
    <t>FT140-13-10P</t>
  </si>
  <si>
    <t>FT140-13-20</t>
  </si>
  <si>
    <t>Flour Tortillas 13" 140g, PRECOOKED</t>
  </si>
  <si>
    <t>FT140-13-20P</t>
  </si>
  <si>
    <t>DCVCHIPOTLEM</t>
  </si>
  <si>
    <t>DCXCHIPOTLEM</t>
  </si>
  <si>
    <t>CJALAPENO2.8</t>
  </si>
  <si>
    <t>CNACHO2.8</t>
  </si>
  <si>
    <t>30g</t>
  </si>
  <si>
    <t>Arbol, Dried, 50g</t>
  </si>
  <si>
    <t>Arbol, Dried, 100g</t>
  </si>
  <si>
    <t>DCVARBOL</t>
  </si>
  <si>
    <t>DCXARBOL</t>
  </si>
  <si>
    <t>Catarina, Dried, 50g</t>
  </si>
  <si>
    <t>Catarina, Dried, 100g</t>
  </si>
  <si>
    <t>DCVCATARINA</t>
  </si>
  <si>
    <t>DCXCATARINA</t>
  </si>
  <si>
    <t>400g</t>
  </si>
  <si>
    <t>EPAZOTE40</t>
  </si>
  <si>
    <t>EPAZOTE400</t>
  </si>
  <si>
    <t>40g</t>
  </si>
  <si>
    <t>Poblano Whole, 780g can</t>
  </si>
  <si>
    <t>Jalapeno Whole, 380g can</t>
  </si>
  <si>
    <t>Jalapeno Whole, 2.8 kg can</t>
  </si>
  <si>
    <t>Jalapeno Nacho Rings, 380g can</t>
  </si>
  <si>
    <t>Jalapeno Nacho Rings, 2.8 kg can</t>
  </si>
  <si>
    <t>CPOBLANO780</t>
  </si>
  <si>
    <t>780g</t>
  </si>
  <si>
    <t>NEW!</t>
  </si>
  <si>
    <t>MSMN20</t>
  </si>
  <si>
    <t>MSMN01</t>
  </si>
  <si>
    <t>MSMN02</t>
  </si>
  <si>
    <t>MSMM20</t>
  </si>
  <si>
    <t>MSMM01</t>
  </si>
  <si>
    <t>MSMM02</t>
  </si>
  <si>
    <t>MSVN01</t>
  </si>
  <si>
    <t>MSVN02</t>
  </si>
  <si>
    <t>20kg</t>
  </si>
  <si>
    <t>2kg</t>
  </si>
  <si>
    <t>Masa Seca, Naturelo brand blended with Saigon Tacos for the combination of flavor, texture and ease of use</t>
  </si>
  <si>
    <t>LIMESQUEEZER</t>
  </si>
  <si>
    <t>OREGANOMEX400</t>
  </si>
  <si>
    <t>OREGANOMEX100</t>
  </si>
  <si>
    <t>Mexican Oregano, 400g original bag</t>
  </si>
  <si>
    <t>Mexican Oregano, 100g re-bagged</t>
  </si>
  <si>
    <t>Mexican Oregano, 50g re-bagged</t>
  </si>
  <si>
    <t>OREGANOMEX50</t>
  </si>
  <si>
    <t>Comal</t>
  </si>
  <si>
    <t>COMAL</t>
  </si>
  <si>
    <t>MOLCAJETEMINI</t>
  </si>
  <si>
    <t>Epazote Flakes, 400g (Mexico)</t>
  </si>
  <si>
    <t>Epazote Flakes, 40g (Mexico)</t>
  </si>
  <si>
    <t>Allspice berries, whole (Mexico)</t>
  </si>
  <si>
    <t>Achiote paste  (Mexico)</t>
  </si>
  <si>
    <t>Molcajete, NORMAL (Stone Grinder)  (Mexico)</t>
  </si>
  <si>
    <t>Molcajete, SMALL (Stone Grinder)  (Mexico)</t>
  </si>
  <si>
    <t>Hard taco shell form. Holds 2 tortillas  (Vietnam)</t>
  </si>
  <si>
    <t>Hard taco shell form. Holds 8 tortillas  (Mexico)</t>
  </si>
  <si>
    <t>TACOFORM8</t>
  </si>
  <si>
    <t>TACOFORM2</t>
  </si>
  <si>
    <t>Lime Squeezer (Mexico)</t>
  </si>
  <si>
    <t>Tortilla Press, Iron, Hand</t>
  </si>
  <si>
    <t>TORTILLAPRESS</t>
  </si>
  <si>
    <t>TORTILLAROLLER</t>
  </si>
  <si>
    <t>Tortilla Machine, Tabletop, Hand-crank</t>
  </si>
  <si>
    <r>
      <rPr>
        <sz val="12"/>
        <color indexed="8"/>
        <rFont val="Calibri"/>
        <family val="2"/>
      </rPr>
      <t>Tortilla Warmer</t>
    </r>
    <r>
      <rPr>
        <sz val="9"/>
        <color indexed="8"/>
        <rFont val="Calibri"/>
        <family val="2"/>
      </rPr>
      <t xml:space="preserve"> </t>
    </r>
    <r>
      <rPr>
        <sz val="8"/>
        <color indexed="8"/>
        <rFont val="Calibri"/>
        <family val="2"/>
      </rPr>
      <t>(keep warm, not make warm)</t>
    </r>
  </si>
  <si>
    <t>TORTILLAWARMER</t>
  </si>
  <si>
    <t>2 KG</t>
  </si>
  <si>
    <t>1 KG</t>
  </si>
  <si>
    <t xml:space="preserve">Saigon Tacos </t>
  </si>
  <si>
    <t>Price List &amp; Order form</t>
  </si>
  <si>
    <t>Squirt (Grapefruit Soda), Case of 24</t>
  </si>
  <si>
    <t>SODABUI-C24</t>
  </si>
  <si>
    <t>CLAMATO-C12</t>
  </si>
  <si>
    <t>Clamato, PET bottle, Case of 12</t>
  </si>
  <si>
    <t>DCPVANCHO</t>
  </si>
  <si>
    <t>DCPXANCHO</t>
  </si>
  <si>
    <t>Ancho Chili Powder, 50g</t>
  </si>
  <si>
    <t>Ancho Chili Powder, 1000g</t>
  </si>
  <si>
    <t>Chipotle Powder, 50g</t>
  </si>
  <si>
    <t>Chipotle Powder, 100g</t>
  </si>
  <si>
    <t>DCPVCHIPOTLE</t>
  </si>
  <si>
    <t>DCPXCHIPOTLE</t>
  </si>
  <si>
    <t>NEW Lower price!</t>
  </si>
  <si>
    <t>CORNHUSK100</t>
  </si>
  <si>
    <t xml:space="preserve">NEW lot, lower price! Available approximatly 24 March 2021 </t>
  </si>
  <si>
    <t>CTM6C1K</t>
  </si>
  <si>
    <t>CTM5C1K</t>
  </si>
  <si>
    <r>
      <rPr>
        <b/>
        <sz val="10"/>
        <color indexed="57"/>
        <rFont val="Calibri"/>
        <family val="2"/>
      </rPr>
      <t xml:space="preserve">Corn tortillas made from Vietnamese corn </t>
    </r>
    <r>
      <rPr>
        <sz val="10"/>
        <color indexed="57"/>
        <rFont val="Calibri"/>
        <family val="2"/>
      </rPr>
      <t>(Thin) for tacos, chips, tostadas and fried taco shells. ~5.5", aprroximatly 25g/piece, 1kg total per bag of approximatly 40 pieces (39-42).</t>
    </r>
  </si>
  <si>
    <r>
      <t xml:space="preserve">Smaller Thin </t>
    </r>
    <r>
      <rPr>
        <b/>
        <sz val="11"/>
        <color indexed="57"/>
        <rFont val="Calibri"/>
        <family val="2"/>
      </rPr>
      <t>Corn tortillas made from Vietnamese corn</t>
    </r>
    <r>
      <rPr>
        <sz val="11"/>
        <color indexed="57"/>
        <rFont val="Calibri"/>
        <family val="2"/>
      </rPr>
      <t xml:space="preserve"> for chips, tostadas and fried taco shells, ~4.5", 1kg bags. Approximately 55 pieces per bag. </t>
    </r>
  </si>
  <si>
    <r>
      <rPr>
        <b/>
        <sz val="10"/>
        <color indexed="57"/>
        <rFont val="Calibri"/>
        <family val="2"/>
      </rPr>
      <t>Corn tortillas made from Maseca masa seca (Mexico)</t>
    </r>
    <r>
      <rPr>
        <sz val="10"/>
        <color indexed="57"/>
        <rFont val="Calibri"/>
        <family val="2"/>
      </rPr>
      <t xml:space="preserve"> (Thin) for tacos, chips, tostadas and fried taco shells. ~5.5", aprroximatly 25g/piece, 1kg total per bag of approximatly 40 pieces (39-42).</t>
    </r>
  </si>
  <si>
    <r>
      <t xml:space="preserve">Smaller Thin </t>
    </r>
    <r>
      <rPr>
        <b/>
        <sz val="11"/>
        <color indexed="57"/>
        <rFont val="Calibri"/>
        <family val="2"/>
      </rPr>
      <t>Corn tortillas made from Maseca masa seca (Mexico)</t>
    </r>
    <r>
      <rPr>
        <sz val="11"/>
        <color indexed="57"/>
        <rFont val="Calibri"/>
        <family val="2"/>
      </rPr>
      <t xml:space="preserve"> for chips, tostadas and fried taco shells, ~4.5", 1kg bags. Approximately 55 pieces per bag. </t>
    </r>
  </si>
  <si>
    <r>
      <rPr>
        <b/>
        <sz val="10"/>
        <color indexed="57"/>
        <rFont val="Calibri"/>
        <family val="2"/>
      </rPr>
      <t>Corn tortillas made from Naturelo masa seca (Mexico)</t>
    </r>
    <r>
      <rPr>
        <sz val="10"/>
        <color indexed="57"/>
        <rFont val="Calibri"/>
        <family val="2"/>
      </rPr>
      <t xml:space="preserve"> (Thin) for tacos, chips, tostadas and fried taco shells. ~5.5", aprroximatly 25g/piece, 1kg total per bag of approximatly 40 pieces (39-42).</t>
    </r>
  </si>
  <si>
    <r>
      <t xml:space="preserve">Smaller Thin </t>
    </r>
    <r>
      <rPr>
        <b/>
        <sz val="11"/>
        <color indexed="57"/>
        <rFont val="Calibri"/>
        <family val="2"/>
      </rPr>
      <t>Corn tortillas made from Naturelo masa seca (Mexico)</t>
    </r>
    <r>
      <rPr>
        <sz val="11"/>
        <color indexed="57"/>
        <rFont val="Calibri"/>
        <family val="2"/>
      </rPr>
      <t xml:space="preserve"> for chips, tostadas and fried taco shells, ~4.5", 1kg bags. Approximately 55 pieces per bag. </t>
    </r>
  </si>
  <si>
    <t>CTx5C6K2</t>
  </si>
  <si>
    <t>Corn tortillas, 5" dia, cut into 6 pieces. Please choose V, M or N for which flavor. V = 100% Vietnam, M = Maseca, N = Naturelo</t>
  </si>
  <si>
    <t>CTM6C300</t>
  </si>
  <si>
    <t>CTM5C300</t>
  </si>
  <si>
    <r>
      <rPr>
        <b/>
        <sz val="10"/>
        <color indexed="57"/>
        <rFont val="Calibri"/>
        <family val="2"/>
      </rPr>
      <t>Corn tortillas made from Maseca masa seca (Mexico)</t>
    </r>
    <r>
      <rPr>
        <sz val="10"/>
        <color indexed="57"/>
        <rFont val="Calibri"/>
        <family val="2"/>
      </rPr>
      <t xml:space="preserve"> (Thin) for tacos, chips, tostadas and fried taco shells. ~5.5", aprroximatly 25g/piece, 300g total per bag of approximatly 15 pieces.</t>
    </r>
  </si>
  <si>
    <r>
      <rPr>
        <b/>
        <sz val="10"/>
        <color indexed="57"/>
        <rFont val="Calibri"/>
        <family val="2"/>
      </rPr>
      <t>Corn tortillas made from Naturelo masa seca (Mexico)</t>
    </r>
    <r>
      <rPr>
        <sz val="10"/>
        <color indexed="57"/>
        <rFont val="Calibri"/>
        <family val="2"/>
      </rPr>
      <t xml:space="preserve"> (Thin) for tacos, chips, tostadas and fried taco shells. ~5.5", aprroximatly 25g/piece, 300g total per bag of approximatly 13 pieces.</t>
    </r>
  </si>
  <si>
    <r>
      <rPr>
        <b/>
        <sz val="10"/>
        <color indexed="57"/>
        <rFont val="Calibri"/>
        <family val="2"/>
      </rPr>
      <t>Corn tortillas made from Vietnamese corn</t>
    </r>
    <r>
      <rPr>
        <sz val="10"/>
        <color indexed="57"/>
        <rFont val="Calibri"/>
        <family val="2"/>
      </rPr>
      <t xml:space="preserve"> (Thin) for tacos, chips, tostadas and fried taco shells. ~5.5", aprroximatly 25g/piece, 300g total per bag of approximatly 13 pieces.</t>
    </r>
  </si>
  <si>
    <t>CTV6C300</t>
  </si>
  <si>
    <t>CTV5C300</t>
  </si>
  <si>
    <t>Contact us for large qty pricing</t>
  </si>
  <si>
    <r>
      <rPr>
        <b/>
        <sz val="10"/>
        <color indexed="57"/>
        <rFont val="Calibri"/>
        <family val="2"/>
      </rPr>
      <t>Corn tortillas made from Vietnamese corn (Thick)</t>
    </r>
    <r>
      <rPr>
        <sz val="10"/>
        <color indexed="57"/>
        <rFont val="Calibri"/>
        <family val="2"/>
      </rPr>
      <t xml:space="preserve"> for soft tacos, 20 pieces per bag.</t>
    </r>
  </si>
  <si>
    <t>CTN6C1K</t>
  </si>
  <si>
    <t>CTN5C1K</t>
  </si>
  <si>
    <t>CTN6C300</t>
  </si>
  <si>
    <t>CTN5C300</t>
  </si>
  <si>
    <t>CTx6C6K2</t>
  </si>
  <si>
    <t>Corn tortillas, 6" dia, cut into 6 pieces. Please choose V, M or N for which flavor. V = 100% Vietnam, M = Maseca, N = Naturelo</t>
  </si>
  <si>
    <r>
      <t xml:space="preserve">Smaller Thin </t>
    </r>
    <r>
      <rPr>
        <b/>
        <sz val="11"/>
        <color indexed="57"/>
        <rFont val="Calibri"/>
        <family val="2"/>
      </rPr>
      <t>Corn tortillas made from Maseca masa seca (Mexico)</t>
    </r>
    <r>
      <rPr>
        <sz val="11"/>
        <color indexed="57"/>
        <rFont val="Calibri"/>
        <family val="2"/>
      </rPr>
      <t xml:space="preserve"> for chips, tostadas and fried taco shells, ~4.5", 300g bag. Approximately 17 pieces per bag. </t>
    </r>
  </si>
  <si>
    <r>
      <t xml:space="preserve">Smaller Thin </t>
    </r>
    <r>
      <rPr>
        <b/>
        <sz val="11"/>
        <color indexed="57"/>
        <rFont val="Calibri"/>
        <family val="2"/>
      </rPr>
      <t xml:space="preserve">Corn tortillas made from Vietnamese corn </t>
    </r>
    <r>
      <rPr>
        <sz val="11"/>
        <color indexed="57"/>
        <rFont val="Calibri"/>
        <family val="2"/>
      </rPr>
      <t xml:space="preserve">for chips, tostadas and fried taco shells, ~4.5", 300g bags. Approximately 17 pieces per bag. </t>
    </r>
  </si>
  <si>
    <t xml:space="preserve">Corn Chips, Restaurant Style, 80g </t>
  </si>
  <si>
    <t>CTT4-80</t>
  </si>
  <si>
    <t>80g</t>
  </si>
  <si>
    <t>Out of stock until late 2021</t>
  </si>
  <si>
    <r>
      <t xml:space="preserve">Smaller Thin </t>
    </r>
    <r>
      <rPr>
        <b/>
        <sz val="11"/>
        <color indexed="57"/>
        <rFont val="Calibri"/>
        <family val="2"/>
      </rPr>
      <t>Corn tortillas made from Naturelo masa seca (Mexico)</t>
    </r>
    <r>
      <rPr>
        <sz val="11"/>
        <color indexed="57"/>
        <rFont val="Calibri"/>
        <family val="2"/>
      </rPr>
      <t xml:space="preserve"> for chips, tostadas and fried taco shells, ~5", 300g bag. Approximately 17 pieces per bag. </t>
    </r>
  </si>
  <si>
    <r>
      <rPr>
        <strike/>
        <sz val="10"/>
        <color indexed="57"/>
        <rFont val="Calibri"/>
        <family val="2"/>
      </rPr>
      <t>CTF40</t>
    </r>
    <r>
      <rPr>
        <sz val="10"/>
        <color indexed="57"/>
        <rFont val="Calibri"/>
        <family val="2"/>
      </rPr>
      <t xml:space="preserve"> CT</t>
    </r>
    <r>
      <rPr>
        <sz val="10"/>
        <color indexed="10"/>
        <rFont val="Calibri"/>
        <family val="2"/>
      </rPr>
      <t>V6</t>
    </r>
    <r>
      <rPr>
        <sz val="10"/>
        <color indexed="57"/>
        <rFont val="Calibri"/>
        <family val="2"/>
      </rPr>
      <t>C1K</t>
    </r>
  </si>
  <si>
    <r>
      <t>CT</t>
    </r>
    <r>
      <rPr>
        <sz val="10"/>
        <color indexed="10"/>
        <rFont val="Calibri"/>
        <family val="2"/>
      </rPr>
      <t>V6</t>
    </r>
    <r>
      <rPr>
        <sz val="10"/>
        <color indexed="57"/>
        <rFont val="Calibri"/>
        <family val="2"/>
      </rPr>
      <t>C300</t>
    </r>
  </si>
  <si>
    <r>
      <rPr>
        <strike/>
        <sz val="11"/>
        <color indexed="57"/>
        <rFont val="Calibri"/>
        <family val="2"/>
      </rPr>
      <t>CTFB</t>
    </r>
    <r>
      <rPr>
        <sz val="11"/>
        <color indexed="57"/>
        <rFont val="Calibri"/>
        <family val="2"/>
      </rPr>
      <t xml:space="preserve"> CT</t>
    </r>
    <r>
      <rPr>
        <sz val="11"/>
        <color indexed="10"/>
        <rFont val="Calibri"/>
        <family val="2"/>
      </rPr>
      <t>V5</t>
    </r>
    <r>
      <rPr>
        <sz val="11"/>
        <color indexed="57"/>
        <rFont val="Calibri"/>
        <family val="2"/>
      </rPr>
      <t>C1K</t>
    </r>
  </si>
  <si>
    <r>
      <t>CT</t>
    </r>
    <r>
      <rPr>
        <sz val="11"/>
        <color indexed="10"/>
        <rFont val="Calibri"/>
        <family val="2"/>
      </rPr>
      <t>V5</t>
    </r>
    <r>
      <rPr>
        <sz val="11"/>
        <color indexed="57"/>
        <rFont val="Calibri"/>
        <family val="2"/>
      </rPr>
      <t>C300</t>
    </r>
  </si>
  <si>
    <r>
      <t>CT</t>
    </r>
    <r>
      <rPr>
        <sz val="10"/>
        <color indexed="10"/>
        <rFont val="Calibri"/>
        <family val="2"/>
      </rPr>
      <t>M6</t>
    </r>
    <r>
      <rPr>
        <sz val="10"/>
        <color indexed="57"/>
        <rFont val="Calibri"/>
        <family val="2"/>
      </rPr>
      <t>C1K</t>
    </r>
  </si>
  <si>
    <r>
      <t>CT</t>
    </r>
    <r>
      <rPr>
        <sz val="10"/>
        <color indexed="10"/>
        <rFont val="Calibri"/>
        <family val="2"/>
      </rPr>
      <t>M6</t>
    </r>
    <r>
      <rPr>
        <sz val="10"/>
        <color indexed="57"/>
        <rFont val="Calibri"/>
        <family val="2"/>
      </rPr>
      <t>C300</t>
    </r>
  </si>
  <si>
    <r>
      <t>CT</t>
    </r>
    <r>
      <rPr>
        <sz val="11"/>
        <color indexed="10"/>
        <rFont val="Calibri"/>
        <family val="2"/>
      </rPr>
      <t>M5</t>
    </r>
    <r>
      <rPr>
        <sz val="11"/>
        <color indexed="57"/>
        <rFont val="Calibri"/>
        <family val="2"/>
      </rPr>
      <t>C1K</t>
    </r>
  </si>
  <si>
    <r>
      <t>CT</t>
    </r>
    <r>
      <rPr>
        <sz val="11"/>
        <color indexed="10"/>
        <rFont val="Calibri"/>
        <family val="2"/>
      </rPr>
      <t>M5</t>
    </r>
    <r>
      <rPr>
        <sz val="11"/>
        <color indexed="57"/>
        <rFont val="Calibri"/>
        <family val="2"/>
      </rPr>
      <t>C300</t>
    </r>
  </si>
  <si>
    <r>
      <t>CT</t>
    </r>
    <r>
      <rPr>
        <sz val="10"/>
        <color indexed="10"/>
        <rFont val="Calibri"/>
        <family val="2"/>
      </rPr>
      <t>N6</t>
    </r>
    <r>
      <rPr>
        <sz val="10"/>
        <color indexed="57"/>
        <rFont val="Calibri"/>
        <family val="2"/>
      </rPr>
      <t>C300</t>
    </r>
  </si>
  <si>
    <r>
      <t>CT</t>
    </r>
    <r>
      <rPr>
        <sz val="10"/>
        <color indexed="10"/>
        <rFont val="Calibri"/>
        <family val="2"/>
      </rPr>
      <t>N6</t>
    </r>
    <r>
      <rPr>
        <sz val="10"/>
        <color indexed="57"/>
        <rFont val="Calibri"/>
        <family val="2"/>
      </rPr>
      <t>C1K</t>
    </r>
  </si>
  <si>
    <r>
      <t>CT</t>
    </r>
    <r>
      <rPr>
        <sz val="11"/>
        <color indexed="10"/>
        <rFont val="Calibri"/>
        <family val="2"/>
      </rPr>
      <t>N5</t>
    </r>
    <r>
      <rPr>
        <sz val="11"/>
        <color indexed="57"/>
        <rFont val="Calibri"/>
        <family val="2"/>
      </rPr>
      <t>C300</t>
    </r>
  </si>
  <si>
    <r>
      <t>CT</t>
    </r>
    <r>
      <rPr>
        <sz val="11"/>
        <color indexed="10"/>
        <rFont val="Calibri"/>
        <family val="2"/>
      </rPr>
      <t>N5</t>
    </r>
    <r>
      <rPr>
        <sz val="11"/>
        <color indexed="57"/>
        <rFont val="Calibri"/>
        <family val="2"/>
      </rPr>
      <t>C1K</t>
    </r>
  </si>
  <si>
    <t>CTV6C1K</t>
  </si>
  <si>
    <t>CTV5C1K</t>
  </si>
  <si>
    <t>Masa seca Viet Nam</t>
  </si>
  <si>
    <t>Maseca Mexico</t>
  </si>
  <si>
    <r>
      <t>Large Corn tortillas</t>
    </r>
    <r>
      <rPr>
        <b/>
        <sz val="10"/>
        <color indexed="10"/>
        <rFont val="Calibri"/>
        <family val="2"/>
      </rPr>
      <t xml:space="preserve"> </t>
    </r>
    <r>
      <rPr>
        <sz val="10"/>
        <color indexed="10"/>
        <rFont val="Calibri"/>
        <family val="2"/>
      </rPr>
      <t>for Enchiladas</t>
    </r>
    <r>
      <rPr>
        <sz val="10"/>
        <color indexed="57"/>
        <rFont val="Calibri"/>
        <family val="2"/>
      </rPr>
      <t>. 6.5", 30 pieces per bag.</t>
    </r>
  </si>
  <si>
    <t>Another things (corn tortillas)</t>
  </si>
  <si>
    <r>
      <t xml:space="preserve">Masa Seca, Produced in </t>
    </r>
    <r>
      <rPr>
        <sz val="11"/>
        <color indexed="10"/>
        <rFont val="Calibri"/>
        <family val="2"/>
      </rPr>
      <t>Vietnam</t>
    </r>
    <r>
      <rPr>
        <sz val="11"/>
        <color indexed="57"/>
        <rFont val="Calibri"/>
        <family val="2"/>
      </rPr>
      <t>, 1kg</t>
    </r>
  </si>
  <si>
    <r>
      <t xml:space="preserve">Masa Seca, Produced in </t>
    </r>
    <r>
      <rPr>
        <sz val="11"/>
        <color indexed="10"/>
        <rFont val="Calibri"/>
        <family val="2"/>
      </rPr>
      <t>Vietnam</t>
    </r>
    <r>
      <rPr>
        <sz val="11"/>
        <color indexed="57"/>
        <rFont val="Calibri"/>
        <family val="2"/>
      </rPr>
      <t>, 2kg</t>
    </r>
  </si>
  <si>
    <r>
      <t xml:space="preserve">Masa Seca, </t>
    </r>
    <r>
      <rPr>
        <sz val="11"/>
        <color indexed="10"/>
        <rFont val="Calibri"/>
        <family val="2"/>
      </rPr>
      <t>Maseca</t>
    </r>
    <r>
      <rPr>
        <sz val="11"/>
        <color indexed="57"/>
        <rFont val="Calibri"/>
        <family val="2"/>
      </rPr>
      <t xml:space="preserve"> brand, Product of Mexico</t>
    </r>
  </si>
  <si>
    <r>
      <t xml:space="preserve">Masa Seca, </t>
    </r>
    <r>
      <rPr>
        <sz val="11"/>
        <color indexed="10"/>
        <rFont val="Calibri"/>
        <family val="2"/>
      </rPr>
      <t>Naturelo</t>
    </r>
    <r>
      <rPr>
        <sz val="11"/>
        <color indexed="57"/>
        <rFont val="Calibri"/>
        <family val="2"/>
      </rPr>
      <t xml:space="preserve"> brand, Product of Mexico</t>
    </r>
  </si>
  <si>
    <t>Other corn Product (Mase seca powder, Maseca powder, Naturelo powder)</t>
  </si>
  <si>
    <t>FT120-11-10P</t>
  </si>
  <si>
    <r>
      <t xml:space="preserve">Flour Tortillas 13" 140g, </t>
    </r>
    <r>
      <rPr>
        <sz val="10"/>
        <color indexed="8"/>
        <rFont val="Calibri"/>
        <family val="2"/>
      </rPr>
      <t>PRECOOKED</t>
    </r>
  </si>
  <si>
    <r>
      <t>Flour Tortillas 11" 120g,</t>
    </r>
    <r>
      <rPr>
        <b/>
        <sz val="10"/>
        <color indexed="57"/>
        <rFont val="Calibri"/>
        <family val="2"/>
      </rPr>
      <t xml:space="preserve"> </t>
    </r>
    <r>
      <rPr>
        <sz val="10"/>
        <color indexed="8"/>
        <rFont val="Calibri"/>
        <family val="2"/>
      </rPr>
      <t>PRECOOKED</t>
    </r>
  </si>
  <si>
    <t>Structure</t>
  </si>
  <si>
    <t>Naturelo Mexico</t>
  </si>
  <si>
    <t>Fried in oil</t>
  </si>
  <si>
    <t>NEW Lower price! Was 60k</t>
  </si>
  <si>
    <t>NEW Lower price! Was 280k</t>
  </si>
  <si>
    <t>NEW Lower price! Was 235k</t>
  </si>
  <si>
    <t>Name</t>
  </si>
  <si>
    <t>email</t>
  </si>
  <si>
    <t>Phone number</t>
  </si>
  <si>
    <t>Address</t>
  </si>
  <si>
    <t>Delivery date and time requested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</si>
</sst>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103">
    <font>
      <sz val="11"/>
      <color theme="1"/>
      <name val="Calibri"/>
      <family val="2"/>
    </font>
    <font>
      <sz val="11"/>
      <color indexed="8"/>
      <name val="Calibri"/>
      <family val="2"/>
    </font>
    <font>
      <sz val="10"/>
      <color indexed="17"/>
      <name val="Calibri"/>
      <family val="2"/>
    </font>
    <font>
      <sz val="11"/>
      <color indexed="17"/>
      <name val="Calibri"/>
      <family val="2"/>
    </font>
    <font>
      <sz val="9"/>
      <color indexed="17"/>
      <name val="Calibri"/>
      <family val="2"/>
    </font>
    <font>
      <sz val="10"/>
      <color indexed="10"/>
      <name val="Calibri"/>
      <family val="2"/>
    </font>
    <font>
      <sz val="8"/>
      <color indexed="17"/>
      <name val="Calibri"/>
      <family val="2"/>
    </font>
    <font>
      <sz val="12"/>
      <color indexed="17"/>
      <name val="Calibri"/>
      <family val="2"/>
    </font>
    <font>
      <sz val="10"/>
      <name val="Arial"/>
      <family val="2"/>
    </font>
    <font>
      <sz val="11"/>
      <name val="Calibri"/>
      <family val="2"/>
    </font>
    <font>
      <sz val="11"/>
      <color indexed="10"/>
      <name val="Calibri"/>
      <family val="2"/>
    </font>
    <font>
      <sz val="8"/>
      <color indexed="8"/>
      <name val="Calibri"/>
      <family val="2"/>
    </font>
    <font>
      <sz val="9"/>
      <color indexed="8"/>
      <name val="Calibri"/>
      <family val="2"/>
    </font>
    <font>
      <sz val="12"/>
      <color indexed="8"/>
      <name val="Calibri"/>
      <family val="2"/>
    </font>
    <font>
      <sz val="11"/>
      <color indexed="57"/>
      <name val="Calibri"/>
      <family val="2"/>
    </font>
    <font>
      <sz val="10"/>
      <color indexed="57"/>
      <name val="Calibri"/>
      <family val="2"/>
    </font>
    <font>
      <strike/>
      <sz val="10"/>
      <color indexed="57"/>
      <name val="Calibri"/>
      <family val="2"/>
    </font>
    <font>
      <strike/>
      <sz val="11"/>
      <color indexed="57"/>
      <name val="Calibri"/>
      <family val="2"/>
    </font>
    <font>
      <b/>
      <sz val="10"/>
      <color indexed="57"/>
      <name val="Calibri"/>
      <family val="2"/>
    </font>
    <font>
      <b/>
      <sz val="11"/>
      <color indexed="57"/>
      <name val="Calibri"/>
      <family val="2"/>
    </font>
    <font>
      <sz val="10"/>
      <color indexed="8"/>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8"/>
      <name val="Calibri"/>
      <family val="2"/>
    </font>
    <font>
      <sz val="24"/>
      <color indexed="8"/>
      <name val="Calibri"/>
      <family val="2"/>
    </font>
    <font>
      <sz val="8"/>
      <color indexed="57"/>
      <name val="Calibri"/>
      <family val="2"/>
    </font>
    <font>
      <sz val="7"/>
      <color indexed="8"/>
      <name val="Calibri"/>
      <family val="2"/>
    </font>
    <font>
      <sz val="7"/>
      <color indexed="10"/>
      <name val="Calibri"/>
      <family val="2"/>
    </font>
    <font>
      <u val="single"/>
      <sz val="9"/>
      <color indexed="12"/>
      <name val="Calibri"/>
      <family val="2"/>
    </font>
    <font>
      <sz val="7.5"/>
      <color indexed="10"/>
      <name val="Calibri"/>
      <family val="2"/>
    </font>
    <font>
      <sz val="9"/>
      <color indexed="57"/>
      <name val="Calibri"/>
      <family val="2"/>
    </font>
    <font>
      <sz val="18"/>
      <color indexed="10"/>
      <name val="Calibri"/>
      <family val="2"/>
    </font>
    <font>
      <sz val="11"/>
      <color indexed="55"/>
      <name val="Calibri"/>
      <family val="2"/>
    </font>
    <font>
      <sz val="9.5"/>
      <color indexed="8"/>
      <name val="Calibri"/>
      <family val="2"/>
    </font>
    <font>
      <sz val="9"/>
      <color indexed="10"/>
      <name val="Calibri"/>
      <family val="2"/>
    </font>
    <font>
      <strike/>
      <sz val="11"/>
      <color indexed="8"/>
      <name val="Calibri"/>
      <family val="2"/>
    </font>
    <font>
      <strike/>
      <sz val="10"/>
      <color indexed="8"/>
      <name val="Calibri"/>
      <family val="2"/>
    </font>
    <font>
      <sz val="16"/>
      <color indexed="10"/>
      <name val="Calibri"/>
      <family val="2"/>
    </font>
    <font>
      <sz val="28"/>
      <color indexed="8"/>
      <name val="Hobo Std"/>
      <family val="2"/>
    </font>
    <font>
      <sz val="22"/>
      <color indexed="8"/>
      <name val="Hobo Std"/>
      <family val="2"/>
    </font>
    <font>
      <u val="single"/>
      <sz val="10"/>
      <color indexed="12"/>
      <name val="Calibri"/>
      <family val="2"/>
    </font>
    <font>
      <u val="single"/>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6" tint="-0.4999699890613556"/>
      <name val="Calibri"/>
      <family val="2"/>
    </font>
    <font>
      <sz val="11"/>
      <color theme="4" tint="-0.4999699890613556"/>
      <name val="Calibri"/>
      <family val="2"/>
    </font>
    <font>
      <sz val="8"/>
      <color theme="1"/>
      <name val="Calibri"/>
      <family val="2"/>
    </font>
    <font>
      <sz val="24"/>
      <color theme="1"/>
      <name val="Calibri"/>
      <family val="2"/>
    </font>
    <font>
      <sz val="8"/>
      <color theme="6" tint="-0.4999699890613556"/>
      <name val="Calibri"/>
      <family val="2"/>
    </font>
    <font>
      <sz val="10"/>
      <color theme="6" tint="-0.4999699890613556"/>
      <name val="Calibri"/>
      <family val="2"/>
    </font>
    <font>
      <sz val="10"/>
      <color theme="1"/>
      <name val="Calibri"/>
      <family val="2"/>
    </font>
    <font>
      <sz val="7"/>
      <color theme="1"/>
      <name val="Calibri"/>
      <family val="2"/>
    </font>
    <font>
      <sz val="7"/>
      <color rgb="FFFF0000"/>
      <name val="Calibri"/>
      <family val="2"/>
    </font>
    <font>
      <sz val="9"/>
      <color theme="1"/>
      <name val="Calibri"/>
      <family val="2"/>
    </font>
    <font>
      <u val="single"/>
      <sz val="9"/>
      <color theme="10"/>
      <name val="Calibri"/>
      <family val="2"/>
    </font>
    <font>
      <sz val="7.5"/>
      <color rgb="FFFF0000"/>
      <name val="Calibri"/>
      <family val="2"/>
    </font>
    <font>
      <sz val="9"/>
      <color theme="6" tint="-0.4999699890613556"/>
      <name val="Calibri"/>
      <family val="2"/>
    </font>
    <font>
      <sz val="18"/>
      <color rgb="FFFF0000"/>
      <name val="Calibri"/>
      <family val="2"/>
    </font>
    <font>
      <sz val="9.5"/>
      <color theme="1"/>
      <name val="Calibri"/>
      <family val="2"/>
    </font>
    <font>
      <sz val="9"/>
      <color rgb="FFFF0000"/>
      <name val="Calibri"/>
      <family val="2"/>
    </font>
    <font>
      <strike/>
      <sz val="11"/>
      <color theme="1"/>
      <name val="Calibri"/>
      <family val="2"/>
    </font>
    <font>
      <strike/>
      <sz val="10"/>
      <color theme="6" tint="-0.4999699890613556"/>
      <name val="Calibri"/>
      <family val="2"/>
    </font>
    <font>
      <strike/>
      <sz val="11"/>
      <color theme="6" tint="-0.4999699890613556"/>
      <name val="Calibri"/>
      <family val="2"/>
    </font>
    <font>
      <strike/>
      <sz val="10"/>
      <color theme="1"/>
      <name val="Calibri"/>
      <family val="2"/>
    </font>
    <font>
      <sz val="16"/>
      <color rgb="FFFF0000"/>
      <name val="Calibri"/>
      <family val="2"/>
    </font>
    <font>
      <sz val="10"/>
      <color theme="5"/>
      <name val="Calibri"/>
      <family val="2"/>
    </font>
    <font>
      <sz val="28"/>
      <color theme="1"/>
      <name val="Hobo Std"/>
      <family val="2"/>
    </font>
    <font>
      <sz val="10"/>
      <color rgb="FFFF0000"/>
      <name val="Calibri"/>
      <family val="2"/>
    </font>
    <font>
      <sz val="22"/>
      <color theme="1"/>
      <name val="Hobo Std"/>
      <family val="2"/>
    </font>
    <font>
      <u val="single"/>
      <sz val="10"/>
      <color theme="10"/>
      <name val="Calibri"/>
      <family val="2"/>
    </font>
    <font>
      <sz val="11"/>
      <color theme="0" tint="-0.24997000396251678"/>
      <name val="Calibri"/>
      <family val="2"/>
    </font>
    <font>
      <u val="single"/>
      <sz val="11"/>
      <color theme="4" tint="0.39998000860214233"/>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50"/>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color indexed="63"/>
      </top>
      <bottom>
        <color indexed="63"/>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57">
    <xf numFmtId="0" fontId="0" fillId="0" borderId="0" xfId="0" applyFont="1" applyAlignment="1">
      <alignment/>
    </xf>
    <xf numFmtId="0" fontId="0" fillId="0" borderId="0" xfId="0" applyAlignment="1">
      <alignment horizontal="center"/>
    </xf>
    <xf numFmtId="1" fontId="75" fillId="0" borderId="0" xfId="0" applyNumberFormat="1" applyFont="1" applyAlignment="1">
      <alignment horizontal="center"/>
    </xf>
    <xf numFmtId="0" fontId="75" fillId="33" borderId="0" xfId="0" applyFont="1" applyFill="1" applyAlignment="1">
      <alignment/>
    </xf>
    <xf numFmtId="0" fontId="75" fillId="0" borderId="0" xfId="0" applyFont="1" applyAlignment="1">
      <alignment/>
    </xf>
    <xf numFmtId="1" fontId="75" fillId="0" borderId="0" xfId="0" applyNumberFormat="1" applyFont="1" applyAlignment="1">
      <alignment horizontal="center" vertical="center"/>
    </xf>
    <xf numFmtId="0" fontId="67" fillId="0" borderId="0" xfId="53" applyAlignment="1">
      <alignment wrapText="1"/>
    </xf>
    <xf numFmtId="0" fontId="0" fillId="0" borderId="0" xfId="0" applyAlignment="1" quotePrefix="1">
      <alignment/>
    </xf>
    <xf numFmtId="0" fontId="0" fillId="0" borderId="0" xfId="0" applyAlignment="1">
      <alignment wrapText="1"/>
    </xf>
    <xf numFmtId="0" fontId="0" fillId="0" borderId="0" xfId="0" applyFill="1" applyAlignment="1">
      <alignment/>
    </xf>
    <xf numFmtId="0" fontId="67" fillId="0" borderId="0" xfId="53" applyFill="1" applyAlignment="1">
      <alignment/>
    </xf>
    <xf numFmtId="0" fontId="75" fillId="0" borderId="0" xfId="0" applyFont="1" applyAlignment="1">
      <alignment wrapText="1"/>
    </xf>
    <xf numFmtId="0" fontId="75" fillId="0" borderId="0" xfId="0" applyFont="1" applyAlignment="1">
      <alignment horizontal="center"/>
    </xf>
    <xf numFmtId="1" fontId="0" fillId="0" borderId="0" xfId="0" applyNumberFormat="1" applyAlignment="1">
      <alignment horizontal="center"/>
    </xf>
    <xf numFmtId="0" fontId="75" fillId="0" borderId="0" xfId="0" applyFont="1" applyAlignment="1">
      <alignment/>
    </xf>
    <xf numFmtId="0" fontId="0" fillId="0" borderId="0" xfId="0" applyAlignment="1">
      <alignment/>
    </xf>
    <xf numFmtId="0" fontId="76" fillId="0" borderId="0" xfId="0" applyFont="1" applyAlignment="1">
      <alignment/>
    </xf>
    <xf numFmtId="0" fontId="0" fillId="0" borderId="0" xfId="0" applyAlignment="1">
      <alignment wrapText="1"/>
    </xf>
    <xf numFmtId="0" fontId="0" fillId="34" borderId="0" xfId="0" applyFill="1" applyAlignment="1">
      <alignment horizontal="center"/>
    </xf>
    <xf numFmtId="0" fontId="0" fillId="34" borderId="0" xfId="0" applyFill="1" applyAlignment="1">
      <alignment/>
    </xf>
    <xf numFmtId="0" fontId="77" fillId="0" borderId="0" xfId="0" applyFont="1" applyAlignment="1">
      <alignment/>
    </xf>
    <xf numFmtId="0" fontId="0" fillId="34" borderId="0" xfId="0" applyFill="1" applyAlignment="1">
      <alignment wrapText="1"/>
    </xf>
    <xf numFmtId="0" fontId="78" fillId="0" borderId="0" xfId="0" applyFont="1" applyAlignment="1">
      <alignment/>
    </xf>
    <xf numFmtId="0" fontId="0" fillId="0" borderId="0" xfId="0" applyAlignment="1">
      <alignment wrapText="1"/>
    </xf>
    <xf numFmtId="0" fontId="74" fillId="35"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xf>
    <xf numFmtId="0" fontId="67" fillId="0" borderId="0" xfId="53" applyAlignment="1">
      <alignment wrapText="1"/>
    </xf>
    <xf numFmtId="0" fontId="67" fillId="0" borderId="0" xfId="53" applyAlignment="1">
      <alignment horizontal="center"/>
    </xf>
    <xf numFmtId="3" fontId="0" fillId="0" borderId="0" xfId="0" applyNumberFormat="1" applyAlignment="1">
      <alignment horizontal="center"/>
    </xf>
    <xf numFmtId="0" fontId="79" fillId="0" borderId="0" xfId="0" applyFont="1" applyAlignment="1">
      <alignment horizontal="center" wrapText="1"/>
    </xf>
    <xf numFmtId="0" fontId="80" fillId="0" borderId="0" xfId="0" applyFont="1" applyAlignment="1">
      <alignment wrapText="1"/>
    </xf>
    <xf numFmtId="0" fontId="80" fillId="0" borderId="0" xfId="0" applyFont="1" applyAlignment="1">
      <alignment/>
    </xf>
    <xf numFmtId="0" fontId="80" fillId="0" borderId="0" xfId="0" applyFont="1" applyAlignment="1">
      <alignment horizontal="center"/>
    </xf>
    <xf numFmtId="0" fontId="80" fillId="33" borderId="0" xfId="0" applyFont="1" applyFill="1" applyAlignment="1">
      <alignment/>
    </xf>
    <xf numFmtId="1" fontId="80" fillId="0" borderId="0" xfId="0" applyNumberFormat="1" applyFont="1" applyAlignment="1">
      <alignment horizontal="center"/>
    </xf>
    <xf numFmtId="1" fontId="80" fillId="0" borderId="0" xfId="0" applyNumberFormat="1" applyFont="1" applyAlignment="1">
      <alignment horizontal="center" vertical="center"/>
    </xf>
    <xf numFmtId="0" fontId="80" fillId="0" borderId="0" xfId="0" applyFont="1" applyAlignment="1">
      <alignment/>
    </xf>
    <xf numFmtId="0" fontId="81" fillId="0" borderId="0" xfId="0" applyFont="1" applyAlignment="1">
      <alignment/>
    </xf>
    <xf numFmtId="0" fontId="81" fillId="0" borderId="0" xfId="0" applyFont="1" applyAlignment="1">
      <alignment horizontal="center"/>
    </xf>
    <xf numFmtId="0" fontId="82" fillId="0" borderId="0" xfId="0" applyFont="1" applyAlignment="1">
      <alignment/>
    </xf>
    <xf numFmtId="0" fontId="83" fillId="0" borderId="0" xfId="0" applyFont="1" applyAlignment="1">
      <alignment/>
    </xf>
    <xf numFmtId="0" fontId="81" fillId="0" borderId="0" xfId="0" applyFont="1" applyFill="1" applyAlignment="1">
      <alignment/>
    </xf>
    <xf numFmtId="0" fontId="77" fillId="0" borderId="0" xfId="0" applyFont="1" applyAlignment="1">
      <alignment wrapText="1"/>
    </xf>
    <xf numFmtId="0" fontId="0" fillId="0" borderId="0" xfId="0" applyAlignment="1">
      <alignment/>
    </xf>
    <xf numFmtId="0" fontId="84" fillId="0" borderId="0" xfId="0" applyFont="1" applyAlignment="1">
      <alignment wrapText="1"/>
    </xf>
    <xf numFmtId="0" fontId="2" fillId="0" borderId="0" xfId="0" applyFont="1" applyAlignment="1">
      <alignment/>
    </xf>
    <xf numFmtId="0" fontId="3" fillId="0" borderId="0" xfId="0" applyFont="1" applyAlignment="1">
      <alignment/>
    </xf>
    <xf numFmtId="0" fontId="80" fillId="0" borderId="0" xfId="0" applyFont="1" applyAlignment="1">
      <alignment vertical="top"/>
    </xf>
    <xf numFmtId="0" fontId="80" fillId="0" borderId="0" xfId="0" applyFont="1" applyAlignment="1">
      <alignment vertical="top"/>
    </xf>
    <xf numFmtId="0" fontId="85" fillId="0" borderId="0" xfId="53" applyFont="1" applyAlignment="1">
      <alignment horizontal="center"/>
    </xf>
    <xf numFmtId="0" fontId="74" fillId="35" borderId="10" xfId="0" applyFont="1" applyFill="1" applyBorder="1" applyAlignment="1">
      <alignment wrapText="1"/>
    </xf>
    <xf numFmtId="0" fontId="0" fillId="36" borderId="0" xfId="0" applyFill="1" applyAlignment="1" quotePrefix="1">
      <alignment/>
    </xf>
    <xf numFmtId="0" fontId="0" fillId="36" borderId="0" xfId="0" applyFill="1" applyAlignment="1">
      <alignment/>
    </xf>
    <xf numFmtId="0" fontId="0" fillId="36" borderId="0" xfId="0" applyFill="1" applyAlignment="1">
      <alignment/>
    </xf>
    <xf numFmtId="0" fontId="80" fillId="37" borderId="0" xfId="0" applyFont="1" applyFill="1" applyAlignment="1">
      <alignment/>
    </xf>
    <xf numFmtId="0" fontId="80" fillId="38" borderId="0" xfId="0" applyFont="1" applyFill="1" applyAlignment="1">
      <alignment/>
    </xf>
    <xf numFmtId="0" fontId="80" fillId="39" borderId="0" xfId="0" applyFont="1" applyFill="1" applyAlignment="1">
      <alignment/>
    </xf>
    <xf numFmtId="0" fontId="86" fillId="0" borderId="0" xfId="0" applyFont="1" applyAlignment="1">
      <alignment/>
    </xf>
    <xf numFmtId="0" fontId="86" fillId="37" borderId="0" xfId="0" applyFont="1" applyFill="1" applyAlignment="1">
      <alignment/>
    </xf>
    <xf numFmtId="0" fontId="86" fillId="38" borderId="0" xfId="0" applyFont="1" applyFill="1" applyAlignment="1">
      <alignment/>
    </xf>
    <xf numFmtId="0" fontId="83" fillId="0" borderId="0" xfId="0" applyFont="1" applyAlignment="1">
      <alignment/>
    </xf>
    <xf numFmtId="0" fontId="83" fillId="37" borderId="0" xfId="0" applyFont="1" applyFill="1" applyAlignment="1">
      <alignment/>
    </xf>
    <xf numFmtId="0" fontId="83" fillId="38" borderId="0" xfId="0" applyFont="1" applyFill="1" applyAlignment="1">
      <alignment/>
    </xf>
    <xf numFmtId="0" fontId="83" fillId="39" borderId="0" xfId="0" applyFont="1" applyFill="1" applyAlignment="1">
      <alignment/>
    </xf>
    <xf numFmtId="0" fontId="83" fillId="40" borderId="0" xfId="0" applyFont="1" applyFill="1" applyAlignment="1">
      <alignment/>
    </xf>
    <xf numFmtId="0" fontId="83" fillId="37" borderId="0" xfId="0" applyFont="1" applyFill="1" applyAlignment="1">
      <alignment/>
    </xf>
    <xf numFmtId="0" fontId="83" fillId="38" borderId="0" xfId="0" applyFont="1" applyFill="1" applyAlignment="1">
      <alignment/>
    </xf>
    <xf numFmtId="0" fontId="83" fillId="39" borderId="0" xfId="0" applyFont="1" applyFill="1" applyAlignment="1">
      <alignment/>
    </xf>
    <xf numFmtId="0" fontId="80" fillId="0" borderId="0" xfId="0" applyFont="1" applyAlignment="1">
      <alignment wrapText="1"/>
    </xf>
    <xf numFmtId="0" fontId="0" fillId="0" borderId="0" xfId="0" applyAlignment="1">
      <alignment wrapText="1"/>
    </xf>
    <xf numFmtId="0" fontId="80" fillId="0" borderId="0" xfId="0" applyFont="1" applyAlignment="1">
      <alignment vertical="top"/>
    </xf>
    <xf numFmtId="0" fontId="87" fillId="0" borderId="0" xfId="0" applyFont="1" applyAlignment="1">
      <alignment wrapText="1"/>
    </xf>
    <xf numFmtId="0" fontId="87" fillId="0" borderId="0" xfId="0" applyFont="1" applyAlignment="1">
      <alignment vertical="top" wrapText="1"/>
    </xf>
    <xf numFmtId="0" fontId="87" fillId="0" borderId="0" xfId="0" applyFont="1" applyAlignment="1">
      <alignment/>
    </xf>
    <xf numFmtId="0" fontId="80" fillId="40" borderId="0" xfId="0" applyFont="1" applyFill="1" applyAlignment="1">
      <alignment/>
    </xf>
    <xf numFmtId="0" fontId="83" fillId="40" borderId="0" xfId="0" applyFont="1" applyFill="1" applyAlignment="1">
      <alignment/>
    </xf>
    <xf numFmtId="0" fontId="86" fillId="39" borderId="0" xfId="0" applyFont="1" applyFill="1" applyAlignment="1">
      <alignment/>
    </xf>
    <xf numFmtId="0" fontId="86" fillId="40" borderId="0" xfId="0" applyFont="1" applyFill="1" applyAlignment="1">
      <alignment/>
    </xf>
    <xf numFmtId="0" fontId="80" fillId="0" borderId="0" xfId="0" applyFont="1" applyAlignment="1">
      <alignment vertical="top"/>
    </xf>
    <xf numFmtId="0" fontId="80" fillId="0" borderId="0" xfId="0" applyFont="1" applyAlignment="1">
      <alignment wrapText="1"/>
    </xf>
    <xf numFmtId="0" fontId="80" fillId="0" borderId="0" xfId="0" applyFont="1" applyAlignment="1">
      <alignment horizontal="center" vertical="center"/>
    </xf>
    <xf numFmtId="0" fontId="0" fillId="0" borderId="0" xfId="0" applyAlignment="1">
      <alignment wrapText="1"/>
    </xf>
    <xf numFmtId="0" fontId="8" fillId="0" borderId="0" xfId="0" applyFont="1" applyAlignment="1">
      <alignment/>
    </xf>
    <xf numFmtId="0" fontId="81" fillId="0" borderId="0" xfId="0" applyFont="1" applyAlignment="1">
      <alignment wrapText="1"/>
    </xf>
    <xf numFmtId="3" fontId="80" fillId="0" borderId="0" xfId="0" applyNumberFormat="1" applyFont="1" applyAlignment="1">
      <alignment/>
    </xf>
    <xf numFmtId="0" fontId="0" fillId="0" borderId="0" xfId="0" applyAlignment="1">
      <alignment/>
    </xf>
    <xf numFmtId="0" fontId="0" fillId="0" borderId="0" xfId="0" applyAlignment="1">
      <alignment wrapText="1"/>
    </xf>
    <xf numFmtId="0" fontId="80" fillId="0" borderId="0" xfId="0" applyFont="1" applyAlignment="1">
      <alignment wrapText="1"/>
    </xf>
    <xf numFmtId="0" fontId="0" fillId="0" borderId="0" xfId="0" applyAlignment="1">
      <alignment wrapText="1"/>
    </xf>
    <xf numFmtId="1" fontId="80" fillId="0" borderId="0" xfId="0" applyNumberFormat="1" applyFont="1" applyAlignment="1">
      <alignment horizontal="center" vertical="top"/>
    </xf>
    <xf numFmtId="0" fontId="0" fillId="0" borderId="0" xfId="0" applyAlignment="1">
      <alignment/>
    </xf>
    <xf numFmtId="0" fontId="0" fillId="0" borderId="0" xfId="0" applyAlignment="1">
      <alignment horizontal="center"/>
    </xf>
    <xf numFmtId="0" fontId="80" fillId="33" borderId="0" xfId="0" applyFont="1" applyFill="1" applyAlignment="1" applyProtection="1">
      <alignment/>
      <protection locked="0"/>
    </xf>
    <xf numFmtId="0" fontId="2" fillId="33" borderId="0" xfId="0" applyFont="1" applyFill="1" applyAlignment="1" applyProtection="1">
      <alignment/>
      <protection locked="0"/>
    </xf>
    <xf numFmtId="0" fontId="82" fillId="0" borderId="0" xfId="0" applyFont="1" applyAlignment="1">
      <alignment wrapText="1"/>
    </xf>
    <xf numFmtId="0" fontId="80"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center"/>
    </xf>
    <xf numFmtId="0" fontId="9" fillId="0" borderId="0" xfId="0" applyFont="1" applyAlignment="1">
      <alignment wrapText="1"/>
    </xf>
    <xf numFmtId="3" fontId="74" fillId="35" borderId="0" xfId="0" applyNumberFormat="1" applyFont="1" applyFill="1" applyAlignment="1">
      <alignment wrapText="1"/>
    </xf>
    <xf numFmtId="3" fontId="0" fillId="0" borderId="0" xfId="0" applyNumberFormat="1" applyAlignment="1">
      <alignment/>
    </xf>
    <xf numFmtId="3" fontId="0" fillId="0" borderId="0" xfId="0" applyNumberFormat="1" applyAlignment="1">
      <alignment horizontal="center" wrapText="1"/>
    </xf>
    <xf numFmtId="3" fontId="0" fillId="0" borderId="0" xfId="0" applyNumberFormat="1" applyAlignment="1">
      <alignment horizontal="right"/>
    </xf>
    <xf numFmtId="3" fontId="82" fillId="0" borderId="0" xfId="0" applyNumberFormat="1" applyFont="1" applyAlignment="1">
      <alignment/>
    </xf>
    <xf numFmtId="1" fontId="80" fillId="0" borderId="0" xfId="0" applyNumberFormat="1" applyFont="1" applyAlignment="1">
      <alignment horizontal="center" wrapText="1"/>
    </xf>
    <xf numFmtId="3" fontId="80" fillId="0" borderId="0" xfId="0" applyNumberFormat="1" applyFont="1" applyAlignment="1">
      <alignment horizontal="center" vertical="center"/>
    </xf>
    <xf numFmtId="3" fontId="80" fillId="37" borderId="0" xfId="0" applyNumberFormat="1" applyFont="1" applyFill="1" applyAlignment="1">
      <alignment/>
    </xf>
    <xf numFmtId="3" fontId="80" fillId="38" borderId="0" xfId="0" applyNumberFormat="1" applyFont="1" applyFill="1" applyAlignment="1">
      <alignment/>
    </xf>
    <xf numFmtId="3" fontId="80" fillId="39" borderId="0" xfId="0" applyNumberFormat="1" applyFont="1" applyFill="1" applyAlignment="1">
      <alignment/>
    </xf>
    <xf numFmtId="3" fontId="80" fillId="40" borderId="0" xfId="0" applyNumberFormat="1" applyFont="1" applyFill="1" applyAlignment="1">
      <alignment/>
    </xf>
    <xf numFmtId="3" fontId="81" fillId="0" borderId="0" xfId="0" applyNumberFormat="1" applyFont="1" applyAlignment="1">
      <alignment/>
    </xf>
    <xf numFmtId="3" fontId="75" fillId="0" borderId="0" xfId="0" applyNumberFormat="1" applyFont="1" applyAlignment="1">
      <alignment/>
    </xf>
    <xf numFmtId="3" fontId="80" fillId="0" borderId="0" xfId="0" applyNumberFormat="1" applyFont="1" applyAlignment="1">
      <alignment horizontal="right"/>
    </xf>
    <xf numFmtId="3" fontId="80" fillId="0" borderId="0" xfId="0" applyNumberFormat="1" applyFont="1" applyAlignment="1">
      <alignment horizontal="right" vertical="center"/>
    </xf>
    <xf numFmtId="3" fontId="87" fillId="0" borderId="0" xfId="0" applyNumberFormat="1" applyFont="1" applyAlignment="1">
      <alignment horizontal="right"/>
    </xf>
    <xf numFmtId="3" fontId="80" fillId="0" borderId="0" xfId="0" applyNumberFormat="1" applyFont="1" applyAlignment="1">
      <alignment/>
    </xf>
    <xf numFmtId="3" fontId="80" fillId="37" borderId="0" xfId="0" applyNumberFormat="1" applyFont="1" applyFill="1" applyAlignment="1">
      <alignment/>
    </xf>
    <xf numFmtId="3" fontId="80" fillId="38" borderId="0" xfId="0" applyNumberFormat="1" applyFont="1" applyFill="1" applyAlignment="1">
      <alignment/>
    </xf>
    <xf numFmtId="3" fontId="80" fillId="39" borderId="0" xfId="0" applyNumberFormat="1" applyFont="1" applyFill="1" applyAlignment="1">
      <alignment/>
    </xf>
    <xf numFmtId="3" fontId="80" fillId="40" borderId="0" xfId="0" applyNumberFormat="1" applyFont="1" applyFill="1" applyAlignment="1">
      <alignment/>
    </xf>
    <xf numFmtId="0" fontId="0" fillId="0" borderId="0" xfId="0"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Alignment="1">
      <alignment wrapText="1"/>
    </xf>
    <xf numFmtId="3" fontId="79" fillId="0" borderId="0" xfId="0" applyNumberFormat="1" applyFont="1" applyAlignment="1">
      <alignment horizontal="center" vertical="center"/>
    </xf>
    <xf numFmtId="0" fontId="0" fillId="0" borderId="0" xfId="0" applyAlignment="1">
      <alignment wrapText="1"/>
    </xf>
    <xf numFmtId="0" fontId="0" fillId="0" borderId="0" xfId="0" applyAlignment="1">
      <alignment wrapText="1"/>
    </xf>
    <xf numFmtId="0" fontId="80" fillId="0" borderId="0" xfId="0" applyFont="1" applyAlignment="1">
      <alignment wrapText="1"/>
    </xf>
    <xf numFmtId="0" fontId="80" fillId="0" borderId="0" xfId="0" applyFont="1" applyAlignment="1">
      <alignment vertical="top"/>
    </xf>
    <xf numFmtId="1" fontId="80" fillId="0" borderId="0" xfId="0" applyNumberFormat="1" applyFont="1" applyAlignment="1">
      <alignment horizontal="center" vertical="top"/>
    </xf>
    <xf numFmtId="0" fontId="80" fillId="0" borderId="0" xfId="0" applyFont="1" applyAlignment="1">
      <alignment vertical="top" wrapText="1"/>
    </xf>
    <xf numFmtId="0" fontId="0" fillId="0" borderId="0" xfId="0" applyAlignment="1">
      <alignment wrapText="1"/>
    </xf>
    <xf numFmtId="0" fontId="0" fillId="0" borderId="0" xfId="0" applyAlignment="1">
      <alignment wrapText="1"/>
    </xf>
    <xf numFmtId="0" fontId="88" fillId="35" borderId="0" xfId="0" applyFont="1" applyFill="1" applyAlignment="1">
      <alignment wrapText="1"/>
    </xf>
    <xf numFmtId="0" fontId="0" fillId="0" borderId="0" xfId="0" applyAlignment="1">
      <alignment wrapText="1"/>
    </xf>
    <xf numFmtId="0" fontId="89" fillId="0" borderId="0" xfId="0" applyFont="1" applyAlignment="1">
      <alignment/>
    </xf>
    <xf numFmtId="0" fontId="0" fillId="0" borderId="0" xfId="0" applyAlignment="1">
      <alignment wrapText="1"/>
    </xf>
    <xf numFmtId="0" fontId="78" fillId="36" borderId="0" xfId="0" applyFont="1" applyFill="1" applyAlignment="1">
      <alignment/>
    </xf>
    <xf numFmtId="0" fontId="75" fillId="36" borderId="0" xfId="0" applyFont="1" applyFill="1" applyAlignment="1">
      <alignment/>
    </xf>
    <xf numFmtId="0" fontId="3" fillId="36" borderId="0" xfId="0" applyFont="1" applyFill="1" applyAlignment="1">
      <alignment/>
    </xf>
    <xf numFmtId="3" fontId="0" fillId="36" borderId="0" xfId="0" applyNumberFormat="1" applyFill="1" applyAlignment="1">
      <alignment/>
    </xf>
    <xf numFmtId="0" fontId="78" fillId="41" borderId="0" xfId="0" applyFont="1" applyFill="1" applyAlignment="1">
      <alignment/>
    </xf>
    <xf numFmtId="0" fontId="0" fillId="41" borderId="0" xfId="0" applyFill="1" applyAlignment="1">
      <alignment/>
    </xf>
    <xf numFmtId="0" fontId="75" fillId="41" borderId="0" xfId="0" applyFont="1" applyFill="1" applyAlignment="1">
      <alignment/>
    </xf>
    <xf numFmtId="0" fontId="3" fillId="41" borderId="0" xfId="0" applyFont="1" applyFill="1" applyAlignment="1">
      <alignment/>
    </xf>
    <xf numFmtId="3" fontId="9" fillId="41" borderId="0" xfId="0" applyNumberFormat="1" applyFont="1" applyFill="1" applyAlignment="1">
      <alignment/>
    </xf>
    <xf numFmtId="0" fontId="0" fillId="41" borderId="0" xfId="0" applyFill="1" applyAlignment="1">
      <alignment/>
    </xf>
    <xf numFmtId="0" fontId="78" fillId="42" borderId="0" xfId="0" applyFont="1" applyFill="1" applyAlignment="1">
      <alignment/>
    </xf>
    <xf numFmtId="0" fontId="0" fillId="42" borderId="0" xfId="0" applyFill="1" applyAlignment="1">
      <alignment/>
    </xf>
    <xf numFmtId="0" fontId="75" fillId="42" borderId="0" xfId="0" applyFont="1" applyFill="1" applyAlignment="1">
      <alignment/>
    </xf>
    <xf numFmtId="0" fontId="3" fillId="42" borderId="0" xfId="0" applyFont="1" applyFill="1" applyAlignment="1">
      <alignment/>
    </xf>
    <xf numFmtId="0" fontId="0" fillId="42" borderId="0" xfId="0" applyFill="1" applyAlignment="1">
      <alignment/>
    </xf>
    <xf numFmtId="3" fontId="0" fillId="42" borderId="0" xfId="0" applyNumberFormat="1" applyFill="1" applyAlignment="1">
      <alignment/>
    </xf>
    <xf numFmtId="0" fontId="0" fillId="0" borderId="0" xfId="0" applyAlignment="1">
      <alignment wrapText="1"/>
    </xf>
    <xf numFmtId="0" fontId="0" fillId="0" borderId="0" xfId="0" applyAlignment="1">
      <alignment wrapText="1"/>
    </xf>
    <xf numFmtId="0" fontId="0" fillId="0" borderId="0" xfId="0" applyAlignment="1">
      <alignment wrapText="1"/>
    </xf>
    <xf numFmtId="0" fontId="90" fillId="35" borderId="0" xfId="0" applyFont="1" applyFill="1" applyAlignment="1">
      <alignment wrapText="1"/>
    </xf>
    <xf numFmtId="0" fontId="91" fillId="0" borderId="0" xfId="0" applyFont="1" applyAlignment="1">
      <alignment wrapText="1"/>
    </xf>
    <xf numFmtId="0" fontId="92" fillId="0" borderId="0" xfId="0" applyFont="1" applyAlignment="1">
      <alignment horizontal="center" vertical="center"/>
    </xf>
    <xf numFmtId="1" fontId="92" fillId="0" borderId="0" xfId="0" applyNumberFormat="1" applyFont="1" applyAlignment="1">
      <alignment horizontal="center"/>
    </xf>
    <xf numFmtId="0" fontId="93" fillId="33" borderId="0" xfId="0" applyFont="1" applyFill="1" applyAlignment="1">
      <alignment/>
    </xf>
    <xf numFmtId="0" fontId="92" fillId="0" borderId="0" xfId="0" applyFont="1" applyAlignment="1">
      <alignment/>
    </xf>
    <xf numFmtId="0" fontId="0" fillId="0" borderId="0" xfId="0" applyFont="1" applyAlignment="1">
      <alignment wrapText="1"/>
    </xf>
    <xf numFmtId="0" fontId="94" fillId="0" borderId="0" xfId="0" applyFont="1" applyAlignment="1">
      <alignment wrapText="1"/>
    </xf>
    <xf numFmtId="3" fontId="92" fillId="0" borderId="0" xfId="0" applyNumberFormat="1" applyFont="1" applyAlignment="1">
      <alignment horizontal="right"/>
    </xf>
    <xf numFmtId="0" fontId="0" fillId="34" borderId="0" xfId="0" applyFill="1" applyAlignment="1">
      <alignment wrapText="1"/>
    </xf>
    <xf numFmtId="0" fontId="83" fillId="0" borderId="0" xfId="0" applyFont="1" applyAlignment="1">
      <alignment wrapText="1"/>
    </xf>
    <xf numFmtId="0" fontId="80" fillId="33" borderId="11" xfId="0" applyFont="1" applyFill="1" applyBorder="1" applyAlignment="1" applyProtection="1">
      <alignment vertical="center"/>
      <protection locked="0"/>
    </xf>
    <xf numFmtId="3" fontId="80" fillId="0" borderId="11" xfId="0" applyNumberFormat="1" applyFont="1" applyBorder="1" applyAlignment="1">
      <alignment vertical="center"/>
    </xf>
    <xf numFmtId="0" fontId="2" fillId="0" borderId="11" xfId="0" applyFont="1" applyBorder="1" applyAlignment="1">
      <alignment vertical="center"/>
    </xf>
    <xf numFmtId="0" fontId="86" fillId="0" borderId="12" xfId="0" applyFont="1" applyBorder="1" applyAlignment="1">
      <alignment vertical="center"/>
    </xf>
    <xf numFmtId="0" fontId="80" fillId="33" borderId="0" xfId="0" applyFont="1" applyFill="1" applyBorder="1" applyAlignment="1" applyProtection="1">
      <alignment vertical="center"/>
      <protection locked="0"/>
    </xf>
    <xf numFmtId="3" fontId="80" fillId="37" borderId="0" xfId="0" applyNumberFormat="1" applyFont="1" applyFill="1" applyBorder="1" applyAlignment="1">
      <alignment vertical="center"/>
    </xf>
    <xf numFmtId="0" fontId="2" fillId="0" borderId="0" xfId="0" applyFont="1" applyBorder="1" applyAlignment="1">
      <alignment vertical="center"/>
    </xf>
    <xf numFmtId="0" fontId="86" fillId="37" borderId="13" xfId="0" applyFont="1" applyFill="1" applyBorder="1" applyAlignment="1">
      <alignment vertical="center"/>
    </xf>
    <xf numFmtId="3" fontId="80" fillId="38" borderId="0" xfId="0" applyNumberFormat="1" applyFont="1" applyFill="1" applyBorder="1" applyAlignment="1">
      <alignment vertical="center"/>
    </xf>
    <xf numFmtId="0" fontId="86" fillId="38" borderId="13" xfId="0" applyFont="1" applyFill="1" applyBorder="1" applyAlignment="1">
      <alignment vertical="center"/>
    </xf>
    <xf numFmtId="3" fontId="80" fillId="39" borderId="0" xfId="0" applyNumberFormat="1" applyFont="1" applyFill="1" applyBorder="1" applyAlignment="1">
      <alignment vertical="center"/>
    </xf>
    <xf numFmtId="0" fontId="86" fillId="39" borderId="13" xfId="0" applyFont="1" applyFill="1" applyBorder="1" applyAlignment="1">
      <alignment vertical="center"/>
    </xf>
    <xf numFmtId="0" fontId="80" fillId="33" borderId="0" xfId="0" applyFont="1" applyFill="1" applyBorder="1" applyAlignment="1" applyProtection="1">
      <alignment/>
      <protection locked="0"/>
    </xf>
    <xf numFmtId="3" fontId="80" fillId="0" borderId="0" xfId="0" applyNumberFormat="1" applyFont="1" applyBorder="1" applyAlignment="1">
      <alignment/>
    </xf>
    <xf numFmtId="0" fontId="2" fillId="0" borderId="0" xfId="0" applyFont="1" applyBorder="1" applyAlignment="1">
      <alignment/>
    </xf>
    <xf numFmtId="0" fontId="86" fillId="0" borderId="13" xfId="0" applyFont="1" applyBorder="1" applyAlignment="1">
      <alignment/>
    </xf>
    <xf numFmtId="3" fontId="80" fillId="37" borderId="0" xfId="0" applyNumberFormat="1" applyFont="1" applyFill="1" applyBorder="1" applyAlignment="1">
      <alignment/>
    </xf>
    <xf numFmtId="0" fontId="86" fillId="37" borderId="13" xfId="0" applyFont="1" applyFill="1" applyBorder="1" applyAlignment="1">
      <alignment/>
    </xf>
    <xf numFmtId="0" fontId="86" fillId="38" borderId="13" xfId="0" applyFont="1" applyFill="1" applyBorder="1" applyAlignment="1">
      <alignment/>
    </xf>
    <xf numFmtId="0" fontId="80" fillId="33" borderId="14" xfId="0" applyFont="1" applyFill="1" applyBorder="1" applyAlignment="1" applyProtection="1">
      <alignment/>
      <protection locked="0"/>
    </xf>
    <xf numFmtId="3" fontId="80" fillId="37" borderId="14" xfId="0" applyNumberFormat="1" applyFont="1" applyFill="1" applyBorder="1" applyAlignment="1">
      <alignment/>
    </xf>
    <xf numFmtId="0" fontId="2" fillId="0" borderId="14" xfId="0" applyFont="1" applyBorder="1" applyAlignment="1">
      <alignment/>
    </xf>
    <xf numFmtId="0" fontId="86" fillId="39" borderId="15" xfId="0" applyFont="1" applyFill="1" applyBorder="1" applyAlignment="1">
      <alignment/>
    </xf>
    <xf numFmtId="0" fontId="75" fillId="0" borderId="13" xfId="0" applyFont="1" applyBorder="1" applyAlignment="1">
      <alignment/>
    </xf>
    <xf numFmtId="0" fontId="80" fillId="33" borderId="11" xfId="0" applyFont="1" applyFill="1" applyBorder="1" applyAlignment="1" applyProtection="1">
      <alignment/>
      <protection locked="0"/>
    </xf>
    <xf numFmtId="3" fontId="80" fillId="0" borderId="11" xfId="0" applyNumberFormat="1" applyFont="1" applyBorder="1" applyAlignment="1">
      <alignment/>
    </xf>
    <xf numFmtId="0" fontId="2" fillId="0" borderId="11" xfId="0" applyFont="1" applyBorder="1" applyAlignment="1">
      <alignment/>
    </xf>
    <xf numFmtId="0" fontId="86" fillId="0" borderId="12" xfId="0" applyFont="1" applyBorder="1" applyAlignment="1">
      <alignment/>
    </xf>
    <xf numFmtId="3" fontId="80" fillId="38" borderId="0" xfId="0" applyNumberFormat="1" applyFont="1" applyFill="1" applyBorder="1" applyAlignment="1">
      <alignment/>
    </xf>
    <xf numFmtId="3" fontId="80" fillId="39" borderId="0" xfId="0" applyNumberFormat="1" applyFont="1" applyFill="1" applyBorder="1" applyAlignment="1">
      <alignment/>
    </xf>
    <xf numFmtId="0" fontId="86" fillId="39" borderId="13" xfId="0" applyFont="1" applyFill="1" applyBorder="1" applyAlignment="1">
      <alignment/>
    </xf>
    <xf numFmtId="0" fontId="0" fillId="0" borderId="0" xfId="0" applyAlignment="1">
      <alignment horizontal="left"/>
    </xf>
    <xf numFmtId="0" fontId="80" fillId="0" borderId="11" xfId="0" applyFont="1" applyBorder="1" applyAlignment="1">
      <alignment vertical="center"/>
    </xf>
    <xf numFmtId="0" fontId="80" fillId="0" borderId="0" xfId="0" applyFont="1" applyBorder="1" applyAlignment="1">
      <alignment vertical="center"/>
    </xf>
    <xf numFmtId="0" fontId="75" fillId="0" borderId="16" xfId="0" applyFont="1" applyBorder="1" applyAlignment="1">
      <alignment vertical="top" wrapText="1"/>
    </xf>
    <xf numFmtId="0" fontId="75" fillId="0" borderId="0" xfId="0" applyFont="1" applyBorder="1" applyAlignment="1">
      <alignment vertical="top" wrapText="1"/>
    </xf>
    <xf numFmtId="0" fontId="80" fillId="0" borderId="0" xfId="0" applyFont="1" applyBorder="1" applyAlignment="1">
      <alignment/>
    </xf>
    <xf numFmtId="0" fontId="75" fillId="0" borderId="0" xfId="0" applyFont="1" applyBorder="1" applyAlignment="1">
      <alignment horizontal="center" vertical="top"/>
    </xf>
    <xf numFmtId="0" fontId="80" fillId="0" borderId="16" xfId="0" applyFont="1" applyBorder="1" applyAlignment="1">
      <alignment vertical="center" wrapText="1"/>
    </xf>
    <xf numFmtId="0" fontId="80" fillId="0" borderId="0" xfId="0" applyFont="1" applyBorder="1" applyAlignment="1">
      <alignment vertical="center" wrapText="1"/>
    </xf>
    <xf numFmtId="1" fontId="80" fillId="0" borderId="0" xfId="0" applyNumberFormat="1" applyFont="1" applyBorder="1" applyAlignment="1">
      <alignment horizontal="center" vertical="center"/>
    </xf>
    <xf numFmtId="3" fontId="80" fillId="0" borderId="0" xfId="0" applyNumberFormat="1" applyFont="1" applyBorder="1" applyAlignment="1">
      <alignment vertical="center"/>
    </xf>
    <xf numFmtId="0" fontId="86" fillId="0" borderId="13" xfId="0" applyFont="1" applyBorder="1" applyAlignment="1">
      <alignment vertical="center"/>
    </xf>
    <xf numFmtId="0" fontId="86" fillId="0" borderId="13" xfId="0" applyFont="1" applyBorder="1" applyAlignment="1">
      <alignment vertical="center" wrapText="1"/>
    </xf>
    <xf numFmtId="0" fontId="80" fillId="0" borderId="17" xfId="0" applyFont="1" applyBorder="1" applyAlignment="1">
      <alignment vertical="center" wrapText="1"/>
    </xf>
    <xf numFmtId="0" fontId="80" fillId="0" borderId="14" xfId="0" applyFont="1" applyBorder="1" applyAlignment="1">
      <alignment vertical="center" wrapText="1"/>
    </xf>
    <xf numFmtId="0" fontId="80" fillId="0" borderId="14" xfId="0" applyFont="1" applyBorder="1" applyAlignment="1">
      <alignment vertical="center"/>
    </xf>
    <xf numFmtId="1" fontId="80" fillId="0" borderId="14" xfId="0" applyNumberFormat="1" applyFont="1" applyBorder="1" applyAlignment="1">
      <alignment horizontal="center" vertical="center"/>
    </xf>
    <xf numFmtId="0" fontId="80" fillId="33" borderId="14" xfId="0" applyFont="1" applyFill="1" applyBorder="1" applyAlignment="1" applyProtection="1">
      <alignment vertical="center"/>
      <protection locked="0"/>
    </xf>
    <xf numFmtId="3" fontId="80" fillId="0" borderId="14" xfId="0" applyNumberFormat="1" applyFont="1" applyBorder="1" applyAlignment="1">
      <alignment vertical="center"/>
    </xf>
    <xf numFmtId="0" fontId="86" fillId="0" borderId="15" xfId="0" applyFont="1" applyBorder="1" applyAlignment="1">
      <alignment vertical="center"/>
    </xf>
    <xf numFmtId="0" fontId="80" fillId="0" borderId="0" xfId="0" applyFont="1" applyBorder="1" applyAlignment="1">
      <alignment vertical="top"/>
    </xf>
    <xf numFmtId="0" fontId="75" fillId="0" borderId="17" xfId="0" applyFont="1" applyBorder="1" applyAlignment="1">
      <alignment vertical="top" wrapText="1"/>
    </xf>
    <xf numFmtId="0" fontId="75" fillId="0" borderId="14" xfId="0" applyFont="1" applyBorder="1" applyAlignment="1">
      <alignment vertical="top" wrapText="1"/>
    </xf>
    <xf numFmtId="0" fontId="75" fillId="0" borderId="18" xfId="0" applyFont="1" applyBorder="1" applyAlignment="1">
      <alignment vertical="top" wrapText="1"/>
    </xf>
    <xf numFmtId="0" fontId="80" fillId="0" borderId="14" xfId="0" applyFont="1" applyBorder="1" applyAlignment="1">
      <alignment vertical="top"/>
    </xf>
    <xf numFmtId="0" fontId="2" fillId="0" borderId="14" xfId="0" applyFont="1" applyBorder="1" applyAlignment="1">
      <alignment vertical="center"/>
    </xf>
    <xf numFmtId="0" fontId="86" fillId="0" borderId="15" xfId="0" applyFont="1"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8" xfId="0" applyBorder="1" applyAlignment="1">
      <alignment/>
    </xf>
    <xf numFmtId="0" fontId="0" fillId="0" borderId="17" xfId="0" applyBorder="1" applyAlignment="1">
      <alignment/>
    </xf>
    <xf numFmtId="0" fontId="0" fillId="0" borderId="17" xfId="0"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1" xfId="0" applyBorder="1" applyAlignment="1">
      <alignment horizontal="left"/>
    </xf>
    <xf numFmtId="0" fontId="75" fillId="0" borderId="11" xfId="0" applyFont="1" applyBorder="1" applyAlignment="1">
      <alignment vertical="top" wrapText="1"/>
    </xf>
    <xf numFmtId="0" fontId="80" fillId="0" borderId="11" xfId="0" applyFont="1" applyBorder="1" applyAlignment="1">
      <alignment vertical="top"/>
    </xf>
    <xf numFmtId="1" fontId="80" fillId="0" borderId="11" xfId="0" applyNumberFormat="1" applyFont="1" applyBorder="1" applyAlignment="1">
      <alignment horizontal="center" vertical="top"/>
    </xf>
    <xf numFmtId="3" fontId="87" fillId="0" borderId="11" xfId="0" applyNumberFormat="1" applyFont="1" applyBorder="1" applyAlignment="1">
      <alignment/>
    </xf>
    <xf numFmtId="0" fontId="87" fillId="0" borderId="11" xfId="0" applyFont="1" applyBorder="1" applyAlignment="1">
      <alignment/>
    </xf>
    <xf numFmtId="1" fontId="80" fillId="0" borderId="14" xfId="0" applyNumberFormat="1" applyFont="1" applyBorder="1" applyAlignment="1">
      <alignment horizontal="center" vertical="top"/>
    </xf>
    <xf numFmtId="3" fontId="87" fillId="0" borderId="14" xfId="0" applyNumberFormat="1" applyFont="1" applyBorder="1" applyAlignment="1">
      <alignment/>
    </xf>
    <xf numFmtId="0" fontId="87" fillId="0" borderId="14" xfId="0" applyFont="1" applyBorder="1" applyAlignment="1">
      <alignment/>
    </xf>
    <xf numFmtId="0" fontId="86" fillId="0" borderId="15" xfId="0" applyFont="1" applyBorder="1" applyAlignment="1">
      <alignment/>
    </xf>
    <xf numFmtId="1" fontId="80" fillId="0" borderId="0" xfId="0" applyNumberFormat="1" applyFont="1" applyBorder="1" applyAlignment="1">
      <alignment horizontal="center" vertical="top"/>
    </xf>
    <xf numFmtId="3" fontId="87" fillId="0" borderId="0" xfId="0" applyNumberFormat="1" applyFont="1" applyBorder="1" applyAlignment="1">
      <alignment/>
    </xf>
    <xf numFmtId="0" fontId="87" fillId="0" borderId="0" xfId="0" applyFont="1" applyBorder="1" applyAlignment="1">
      <alignment/>
    </xf>
    <xf numFmtId="3" fontId="80" fillId="40" borderId="0" xfId="0" applyNumberFormat="1" applyFont="1" applyFill="1" applyBorder="1" applyAlignment="1">
      <alignment/>
    </xf>
    <xf numFmtId="0" fontId="86" fillId="40" borderId="13" xfId="0" applyFont="1" applyFill="1" applyBorder="1" applyAlignment="1">
      <alignment/>
    </xf>
    <xf numFmtId="3" fontId="80" fillId="40" borderId="14" xfId="0" applyNumberFormat="1" applyFont="1" applyFill="1" applyBorder="1" applyAlignment="1">
      <alignment/>
    </xf>
    <xf numFmtId="0" fontId="86" fillId="40" borderId="15" xfId="0" applyFont="1" applyFill="1" applyBorder="1" applyAlignment="1">
      <alignment/>
    </xf>
    <xf numFmtId="0" fontId="80" fillId="0" borderId="11" xfId="0" applyFont="1" applyBorder="1" applyAlignment="1">
      <alignment/>
    </xf>
    <xf numFmtId="3" fontId="80" fillId="0" borderId="14" xfId="0" applyNumberFormat="1" applyFont="1" applyBorder="1" applyAlignment="1">
      <alignment/>
    </xf>
    <xf numFmtId="0" fontId="80" fillId="0" borderId="14" xfId="0" applyFont="1" applyBorder="1" applyAlignment="1">
      <alignment/>
    </xf>
    <xf numFmtId="0" fontId="95" fillId="0" borderId="0" xfId="0" applyFont="1" applyAlignment="1">
      <alignment/>
    </xf>
    <xf numFmtId="0" fontId="14" fillId="0" borderId="0" xfId="0" applyFont="1"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75" fillId="0" borderId="0" xfId="0" applyFont="1" applyBorder="1" applyAlignment="1">
      <alignment vertical="top"/>
    </xf>
    <xf numFmtId="0" fontId="0" fillId="0" borderId="0" xfId="0" applyBorder="1" applyAlignment="1">
      <alignment vertical="top"/>
    </xf>
    <xf numFmtId="0" fontId="0" fillId="0" borderId="14" xfId="0" applyBorder="1" applyAlignment="1">
      <alignment vertical="top"/>
    </xf>
    <xf numFmtId="0" fontId="75" fillId="0" borderId="0" xfId="0" applyFont="1" applyBorder="1" applyAlignment="1">
      <alignment horizontal="center" vertical="top"/>
    </xf>
    <xf numFmtId="0" fontId="0" fillId="0" borderId="0" xfId="0" applyBorder="1" applyAlignment="1">
      <alignment horizontal="center" vertical="top"/>
    </xf>
    <xf numFmtId="0" fontId="0" fillId="0" borderId="14" xfId="0" applyBorder="1" applyAlignment="1">
      <alignment horizontal="center" vertical="top"/>
    </xf>
    <xf numFmtId="0" fontId="80" fillId="0" borderId="16" xfId="0" applyFont="1" applyBorder="1" applyAlignment="1">
      <alignment vertical="top" wrapText="1"/>
    </xf>
    <xf numFmtId="0" fontId="75" fillId="0" borderId="16" xfId="0" applyFont="1" applyBorder="1" applyAlignment="1">
      <alignment vertical="top" wrapText="1"/>
    </xf>
    <xf numFmtId="0" fontId="15" fillId="0" borderId="0" xfId="0" applyFont="1" applyBorder="1" applyAlignment="1">
      <alignment vertical="top" wrapText="1"/>
    </xf>
    <xf numFmtId="0" fontId="75" fillId="0" borderId="0" xfId="0" applyFont="1" applyBorder="1" applyAlignment="1">
      <alignment vertical="top" wrapText="1"/>
    </xf>
    <xf numFmtId="0" fontId="80" fillId="0" borderId="0" xfId="0" applyFont="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80" fillId="0" borderId="18" xfId="0" applyFont="1" applyBorder="1" applyAlignment="1">
      <alignment vertical="top" wrapText="1"/>
    </xf>
    <xf numFmtId="0" fontId="15" fillId="0" borderId="11" xfId="0" applyFont="1" applyBorder="1" applyAlignment="1">
      <alignment vertical="top" wrapText="1"/>
    </xf>
    <xf numFmtId="0" fontId="80" fillId="0" borderId="11" xfId="0" applyFont="1" applyBorder="1" applyAlignment="1">
      <alignment vertical="top"/>
    </xf>
    <xf numFmtId="1" fontId="80" fillId="0" borderId="11" xfId="0" applyNumberFormat="1" applyFont="1" applyBorder="1" applyAlignment="1">
      <alignment horizontal="center" vertical="top"/>
    </xf>
    <xf numFmtId="0" fontId="96" fillId="35" borderId="12" xfId="0" applyFont="1" applyFill="1" applyBorder="1" applyAlignment="1">
      <alignment wrapText="1"/>
    </xf>
    <xf numFmtId="0" fontId="96" fillId="0" borderId="13" xfId="0" applyFont="1" applyBorder="1" applyAlignment="1">
      <alignment wrapText="1"/>
    </xf>
    <xf numFmtId="0" fontId="96" fillId="0" borderId="15" xfId="0" applyFont="1" applyBorder="1" applyAlignment="1">
      <alignment wrapText="1"/>
    </xf>
    <xf numFmtId="0" fontId="97" fillId="0" borderId="0" xfId="0" applyFont="1" applyAlignment="1">
      <alignment horizontal="center" wrapText="1"/>
    </xf>
    <xf numFmtId="0" fontId="97" fillId="0" borderId="0" xfId="0" applyFont="1" applyAlignment="1">
      <alignment horizontal="center"/>
    </xf>
    <xf numFmtId="0" fontId="0" fillId="0" borderId="0" xfId="0" applyAlignment="1">
      <alignment horizontal="center"/>
    </xf>
    <xf numFmtId="0" fontId="82" fillId="0" borderId="19" xfId="0" applyFont="1" applyBorder="1" applyAlignment="1">
      <alignment textRotation="180" wrapText="1"/>
    </xf>
    <xf numFmtId="0" fontId="80" fillId="0" borderId="0" xfId="0" applyFont="1" applyAlignment="1">
      <alignment vertical="top"/>
    </xf>
    <xf numFmtId="0" fontId="0" fillId="0" borderId="0" xfId="0" applyAlignment="1">
      <alignment vertical="top"/>
    </xf>
    <xf numFmtId="1" fontId="80" fillId="0" borderId="0" xfId="0" applyNumberFormat="1" applyFont="1" applyAlignment="1">
      <alignment horizontal="center" vertical="top"/>
    </xf>
    <xf numFmtId="0" fontId="0" fillId="0" borderId="0" xfId="0" applyAlignment="1">
      <alignment horizontal="center" vertical="top"/>
    </xf>
    <xf numFmtId="0" fontId="80" fillId="0" borderId="11" xfId="0" applyFont="1" applyBorder="1" applyAlignment="1">
      <alignment vertical="center"/>
    </xf>
    <xf numFmtId="0" fontId="75" fillId="0" borderId="0" xfId="0" applyFont="1" applyBorder="1" applyAlignment="1">
      <alignment vertical="center"/>
    </xf>
    <xf numFmtId="0" fontId="80" fillId="0" borderId="0" xfId="0" applyFont="1" applyAlignment="1">
      <alignment vertical="top" wrapText="1"/>
    </xf>
    <xf numFmtId="0" fontId="0" fillId="0" borderId="0" xfId="0" applyAlignment="1">
      <alignment vertical="top" wrapText="1"/>
    </xf>
    <xf numFmtId="0" fontId="98" fillId="35" borderId="12" xfId="0" applyFont="1" applyFill="1" applyBorder="1" applyAlignment="1">
      <alignment wrapText="1"/>
    </xf>
    <xf numFmtId="0" fontId="81" fillId="0" borderId="13" xfId="0" applyFont="1" applyBorder="1" applyAlignment="1">
      <alignment wrapText="1"/>
    </xf>
    <xf numFmtId="0" fontId="81" fillId="0" borderId="15" xfId="0" applyFont="1" applyBorder="1" applyAlignment="1">
      <alignment wrapText="1"/>
    </xf>
    <xf numFmtId="0" fontId="67" fillId="0" borderId="0" xfId="53" applyAlignment="1">
      <alignment wrapText="1"/>
    </xf>
    <xf numFmtId="0" fontId="0" fillId="0" borderId="0" xfId="0" applyAlignment="1">
      <alignment/>
    </xf>
    <xf numFmtId="0" fontId="74" fillId="35" borderId="20" xfId="0" applyFont="1" applyFill="1" applyBorder="1" applyAlignment="1">
      <alignment horizontal="center" textRotation="180"/>
    </xf>
    <xf numFmtId="0" fontId="74" fillId="35" borderId="21" xfId="0" applyFont="1" applyFill="1" applyBorder="1" applyAlignment="1">
      <alignment horizontal="center" textRotation="180"/>
    </xf>
    <xf numFmtId="0" fontId="74" fillId="35" borderId="22" xfId="0" applyFont="1" applyFill="1" applyBorder="1" applyAlignment="1">
      <alignment horizontal="center" textRotation="180"/>
    </xf>
    <xf numFmtId="1" fontId="80" fillId="0" borderId="11" xfId="0" applyNumberFormat="1" applyFont="1" applyBorder="1" applyAlignment="1">
      <alignment horizontal="center" vertical="center"/>
    </xf>
    <xf numFmtId="0" fontId="75" fillId="0" borderId="0" xfId="0" applyFont="1" applyBorder="1" applyAlignment="1">
      <alignment horizontal="center" vertical="center"/>
    </xf>
    <xf numFmtId="0" fontId="80" fillId="0" borderId="18" xfId="0" applyFont="1" applyBorder="1" applyAlignment="1">
      <alignment vertical="center" wrapText="1"/>
    </xf>
    <xf numFmtId="0" fontId="75" fillId="0" borderId="16" xfId="0" applyFont="1" applyBorder="1" applyAlignment="1">
      <alignment vertical="center" wrapText="1"/>
    </xf>
    <xf numFmtId="0" fontId="80" fillId="0" borderId="11" xfId="0" applyFont="1" applyBorder="1" applyAlignment="1">
      <alignment vertical="center" wrapText="1"/>
    </xf>
    <xf numFmtId="0" fontId="75" fillId="0" borderId="0" xfId="0" applyFont="1" applyBorder="1" applyAlignment="1">
      <alignment vertical="center" wrapText="1"/>
    </xf>
    <xf numFmtId="0" fontId="80" fillId="0" borderId="11" xfId="0" applyFont="1" applyBorder="1" applyAlignment="1">
      <alignment vertical="center" wrapText="1"/>
    </xf>
    <xf numFmtId="0" fontId="80" fillId="0" borderId="0" xfId="0" applyFont="1" applyBorder="1" applyAlignment="1">
      <alignment vertical="top" wrapText="1"/>
    </xf>
    <xf numFmtId="0" fontId="80" fillId="0" borderId="11" xfId="0" applyFont="1" applyBorder="1" applyAlignment="1">
      <alignment vertical="top" wrapText="1"/>
    </xf>
    <xf numFmtId="0" fontId="80" fillId="0" borderId="0" xfId="0" applyFont="1" applyAlignment="1">
      <alignment vertical="top" wrapText="1"/>
    </xf>
    <xf numFmtId="0" fontId="75" fillId="0" borderId="0" xfId="0" applyFont="1" applyAlignment="1">
      <alignment vertical="top" wrapText="1"/>
    </xf>
    <xf numFmtId="1" fontId="80" fillId="0" borderId="0" xfId="0" applyNumberFormat="1" applyFont="1" applyAlignment="1">
      <alignment horizontal="center" vertical="top"/>
    </xf>
    <xf numFmtId="0" fontId="75" fillId="0" borderId="0" xfId="0" applyFont="1" applyAlignment="1">
      <alignment horizontal="center" vertical="top"/>
    </xf>
    <xf numFmtId="1" fontId="80" fillId="0" borderId="0" xfId="0" applyNumberFormat="1" applyFont="1" applyBorder="1" applyAlignment="1">
      <alignment horizontal="center" vertical="top"/>
    </xf>
    <xf numFmtId="0" fontId="80" fillId="0" borderId="0" xfId="0" applyFont="1" applyAlignment="1">
      <alignment vertical="top"/>
    </xf>
    <xf numFmtId="0" fontId="75" fillId="0" borderId="0" xfId="0" applyFont="1" applyAlignment="1">
      <alignment vertical="top"/>
    </xf>
    <xf numFmtId="0" fontId="80" fillId="0" borderId="14" xfId="0" applyFont="1" applyBorder="1" applyAlignment="1">
      <alignment vertical="top" wrapText="1"/>
    </xf>
    <xf numFmtId="0" fontId="80" fillId="0" borderId="14" xfId="0" applyFont="1" applyBorder="1" applyAlignment="1">
      <alignment vertical="top"/>
    </xf>
    <xf numFmtId="0" fontId="0" fillId="0" borderId="0" xfId="0" applyAlignment="1">
      <alignment wrapText="1"/>
    </xf>
    <xf numFmtId="0" fontId="80" fillId="0" borderId="17" xfId="0" applyFont="1" applyBorder="1" applyAlignment="1">
      <alignment vertical="top" wrapText="1"/>
    </xf>
    <xf numFmtId="0" fontId="0" fillId="34" borderId="0" xfId="0" applyFill="1" applyAlignment="1">
      <alignment wrapText="1"/>
    </xf>
    <xf numFmtId="0" fontId="80" fillId="0" borderId="0" xfId="0" applyFont="1" applyAlignment="1">
      <alignment wrapText="1"/>
    </xf>
    <xf numFmtId="0" fontId="80" fillId="0" borderId="11" xfId="0" applyFont="1" applyBorder="1" applyAlignment="1">
      <alignment horizontal="center" vertical="center"/>
    </xf>
    <xf numFmtId="1" fontId="80" fillId="0" borderId="14" xfId="0" applyNumberFormat="1" applyFont="1" applyBorder="1" applyAlignment="1">
      <alignment horizontal="center" vertical="top"/>
    </xf>
    <xf numFmtId="0" fontId="98" fillId="0" borderId="0" xfId="0" applyFont="1" applyAlignment="1">
      <alignment wrapText="1"/>
    </xf>
    <xf numFmtId="0" fontId="75" fillId="0" borderId="17" xfId="0" applyFont="1" applyBorder="1" applyAlignment="1">
      <alignment vertical="top" wrapText="1"/>
    </xf>
    <xf numFmtId="0" fontId="75" fillId="0" borderId="14" xfId="0" applyFont="1" applyBorder="1" applyAlignment="1">
      <alignment vertical="top" wrapText="1"/>
    </xf>
    <xf numFmtId="0" fontId="75" fillId="0" borderId="14" xfId="0" applyFont="1" applyBorder="1" applyAlignment="1">
      <alignment vertical="top"/>
    </xf>
    <xf numFmtId="0" fontId="75" fillId="0" borderId="14" xfId="0" applyFont="1" applyBorder="1" applyAlignment="1">
      <alignment horizontal="center" vertical="top"/>
    </xf>
    <xf numFmtId="0" fontId="99" fillId="0" borderId="0" xfId="0" applyFont="1" applyAlignment="1">
      <alignment wrapText="1"/>
    </xf>
    <xf numFmtId="0" fontId="100" fillId="0" borderId="0" xfId="53" applyFont="1" applyAlignment="1">
      <alignment wrapText="1"/>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01" fillId="33" borderId="20" xfId="0" applyFont="1" applyFill="1" applyBorder="1" applyAlignment="1">
      <alignment wrapText="1"/>
    </xf>
    <xf numFmtId="0" fontId="102" fillId="33" borderId="21" xfId="53" applyFont="1" applyFill="1" applyBorder="1" applyAlignment="1">
      <alignment wrapText="1"/>
    </xf>
    <xf numFmtId="0" fontId="101" fillId="33"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57150</xdr:rowOff>
    </xdr:from>
    <xdr:to>
      <xdr:col>7</xdr:col>
      <xdr:colOff>704850</xdr:colOff>
      <xdr:row>4</xdr:row>
      <xdr:rowOff>9525</xdr:rowOff>
    </xdr:to>
    <xdr:pic>
      <xdr:nvPicPr>
        <xdr:cNvPr id="1" name="Picture 1"/>
        <xdr:cNvPicPr preferRelativeResize="1">
          <a:picLocks noChangeAspect="1"/>
        </xdr:cNvPicPr>
      </xdr:nvPicPr>
      <xdr:blipFill>
        <a:blip r:embed="rId1"/>
        <a:stretch>
          <a:fillRect/>
        </a:stretch>
      </xdr:blipFill>
      <xdr:spPr>
        <a:xfrm>
          <a:off x="4638675" y="57150"/>
          <a:ext cx="12668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666750</xdr:colOff>
      <xdr:row>0</xdr:row>
      <xdr:rowOff>47625</xdr:rowOff>
    </xdr:from>
    <xdr:to>
      <xdr:col>7</xdr:col>
      <xdr:colOff>400050</xdr:colOff>
      <xdr:row>1</xdr:row>
      <xdr:rowOff>28575</xdr:rowOff>
    </xdr:to>
    <xdr:pic>
      <xdr:nvPicPr>
        <xdr:cNvPr id="1" name="Picture 1"/>
        <xdr:cNvPicPr preferRelativeResize="1">
          <a:picLocks noChangeAspect="1"/>
        </xdr:cNvPicPr>
      </xdr:nvPicPr>
      <xdr:blipFill>
        <a:blip r:embed="rId1"/>
        <a:stretch>
          <a:fillRect/>
        </a:stretch>
      </xdr:blipFill>
      <xdr:spPr>
        <a:xfrm>
          <a:off x="4648200" y="47625"/>
          <a:ext cx="1066800" cy="1000125"/>
        </a:xfrm>
        <a:prstGeom prst="rect">
          <a:avLst/>
        </a:prstGeom>
        <a:noFill/>
        <a:ln w="9525" cmpd="sng">
          <a:noFill/>
        </a:ln>
      </xdr:spPr>
    </xdr:pic>
    <xdr:clientData/>
  </xdr:twoCellAnchor>
  <xdr:twoCellAnchor editAs="oneCell">
    <xdr:from>
      <xdr:col>5</xdr:col>
      <xdr:colOff>428625</xdr:colOff>
      <xdr:row>0</xdr:row>
      <xdr:rowOff>28575</xdr:rowOff>
    </xdr:from>
    <xdr:to>
      <xdr:col>5</xdr:col>
      <xdr:colOff>428625</xdr:colOff>
      <xdr:row>3</xdr:row>
      <xdr:rowOff>28575</xdr:rowOff>
    </xdr:to>
    <xdr:pic>
      <xdr:nvPicPr>
        <xdr:cNvPr id="2" name="Picture 1"/>
        <xdr:cNvPicPr preferRelativeResize="1">
          <a:picLocks noChangeAspect="1"/>
        </xdr:cNvPicPr>
      </xdr:nvPicPr>
      <xdr:blipFill>
        <a:blip r:embed="rId2"/>
        <a:stretch>
          <a:fillRect/>
        </a:stretch>
      </xdr:blipFill>
      <xdr:spPr>
        <a:xfrm>
          <a:off x="4410075" y="28575"/>
          <a:ext cx="0" cy="1400175"/>
        </a:xfrm>
        <a:prstGeom prst="rect">
          <a:avLst/>
        </a:prstGeom>
        <a:noFill/>
        <a:ln w="9525" cmpd="sng">
          <a:noFill/>
        </a:ln>
      </xdr:spPr>
    </xdr:pic>
    <xdr:clientData/>
  </xdr:twoCellAnchor>
  <xdr:twoCellAnchor editAs="oneCell">
    <xdr:from>
      <xdr:col>6</xdr:col>
      <xdr:colOff>38100</xdr:colOff>
      <xdr:row>0</xdr:row>
      <xdr:rowOff>28575</xdr:rowOff>
    </xdr:from>
    <xdr:to>
      <xdr:col>6</xdr:col>
      <xdr:colOff>38100</xdr:colOff>
      <xdr:row>2</xdr:row>
      <xdr:rowOff>104775</xdr:rowOff>
    </xdr:to>
    <xdr:pic>
      <xdr:nvPicPr>
        <xdr:cNvPr id="3" name="Picture 1"/>
        <xdr:cNvPicPr preferRelativeResize="1">
          <a:picLocks noChangeAspect="1"/>
        </xdr:cNvPicPr>
      </xdr:nvPicPr>
      <xdr:blipFill>
        <a:blip r:embed="rId1"/>
        <a:stretch>
          <a:fillRect/>
        </a:stretch>
      </xdr:blipFill>
      <xdr:spPr>
        <a:xfrm>
          <a:off x="4857750" y="28575"/>
          <a:ext cx="0"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95250</xdr:rowOff>
    </xdr:from>
    <xdr:to>
      <xdr:col>6</xdr:col>
      <xdr:colOff>0</xdr:colOff>
      <xdr:row>9</xdr:row>
      <xdr:rowOff>76200</xdr:rowOff>
    </xdr:to>
    <xdr:sp>
      <xdr:nvSpPr>
        <xdr:cNvPr id="1" name="Straight Arrow Connector 2"/>
        <xdr:cNvSpPr>
          <a:spLocks/>
        </xdr:cNvSpPr>
      </xdr:nvSpPr>
      <xdr:spPr>
        <a:xfrm flipV="1">
          <a:off x="3590925" y="1390650"/>
          <a:ext cx="561975" cy="3429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8</xdr:row>
      <xdr:rowOff>104775</xdr:rowOff>
    </xdr:from>
    <xdr:to>
      <xdr:col>6</xdr:col>
      <xdr:colOff>9525</xdr:colOff>
      <xdr:row>9</xdr:row>
      <xdr:rowOff>76200</xdr:rowOff>
    </xdr:to>
    <xdr:sp>
      <xdr:nvSpPr>
        <xdr:cNvPr id="2" name="Straight Arrow Connector 7"/>
        <xdr:cNvSpPr>
          <a:spLocks/>
        </xdr:cNvSpPr>
      </xdr:nvSpPr>
      <xdr:spPr>
        <a:xfrm flipV="1">
          <a:off x="3609975" y="1581150"/>
          <a:ext cx="552450" cy="1524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85725</xdr:colOff>
      <xdr:row>9</xdr:row>
      <xdr:rowOff>66675</xdr:rowOff>
    </xdr:from>
    <xdr:to>
      <xdr:col>5</xdr:col>
      <xdr:colOff>600075</xdr:colOff>
      <xdr:row>9</xdr:row>
      <xdr:rowOff>114300</xdr:rowOff>
    </xdr:to>
    <xdr:sp>
      <xdr:nvSpPr>
        <xdr:cNvPr id="3" name="Straight Arrow Connector 8"/>
        <xdr:cNvSpPr>
          <a:spLocks/>
        </xdr:cNvSpPr>
      </xdr:nvSpPr>
      <xdr:spPr>
        <a:xfrm>
          <a:off x="3629025" y="1724025"/>
          <a:ext cx="504825" cy="4762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9</xdr:row>
      <xdr:rowOff>85725</xdr:rowOff>
    </xdr:from>
    <xdr:to>
      <xdr:col>6</xdr:col>
      <xdr:colOff>9525</xdr:colOff>
      <xdr:row>10</xdr:row>
      <xdr:rowOff>123825</xdr:rowOff>
    </xdr:to>
    <xdr:sp>
      <xdr:nvSpPr>
        <xdr:cNvPr id="4" name="Straight Arrow Connector 9"/>
        <xdr:cNvSpPr>
          <a:spLocks/>
        </xdr:cNvSpPr>
      </xdr:nvSpPr>
      <xdr:spPr>
        <a:xfrm>
          <a:off x="3609975" y="1743075"/>
          <a:ext cx="552450" cy="21907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12</xdr:row>
      <xdr:rowOff>95250</xdr:rowOff>
    </xdr:from>
    <xdr:to>
      <xdr:col>5</xdr:col>
      <xdr:colOff>571500</xdr:colOff>
      <xdr:row>14</xdr:row>
      <xdr:rowOff>76200</xdr:rowOff>
    </xdr:to>
    <xdr:sp>
      <xdr:nvSpPr>
        <xdr:cNvPr id="5" name="Straight Arrow Connector 18"/>
        <xdr:cNvSpPr>
          <a:spLocks/>
        </xdr:cNvSpPr>
      </xdr:nvSpPr>
      <xdr:spPr>
        <a:xfrm flipV="1">
          <a:off x="3552825" y="2314575"/>
          <a:ext cx="561975" cy="3429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13</xdr:row>
      <xdr:rowOff>104775</xdr:rowOff>
    </xdr:from>
    <xdr:to>
      <xdr:col>5</xdr:col>
      <xdr:colOff>581025</xdr:colOff>
      <xdr:row>14</xdr:row>
      <xdr:rowOff>76200</xdr:rowOff>
    </xdr:to>
    <xdr:sp>
      <xdr:nvSpPr>
        <xdr:cNvPr id="6" name="Straight Arrow Connector 19"/>
        <xdr:cNvSpPr>
          <a:spLocks/>
        </xdr:cNvSpPr>
      </xdr:nvSpPr>
      <xdr:spPr>
        <a:xfrm flipV="1">
          <a:off x="3571875" y="2505075"/>
          <a:ext cx="561975" cy="1524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14</xdr:row>
      <xdr:rowOff>66675</xdr:rowOff>
    </xdr:from>
    <xdr:to>
      <xdr:col>5</xdr:col>
      <xdr:colOff>561975</xdr:colOff>
      <xdr:row>14</xdr:row>
      <xdr:rowOff>114300</xdr:rowOff>
    </xdr:to>
    <xdr:sp>
      <xdr:nvSpPr>
        <xdr:cNvPr id="7" name="Straight Arrow Connector 20"/>
        <xdr:cNvSpPr>
          <a:spLocks/>
        </xdr:cNvSpPr>
      </xdr:nvSpPr>
      <xdr:spPr>
        <a:xfrm>
          <a:off x="3590925" y="2647950"/>
          <a:ext cx="504825" cy="4762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14</xdr:row>
      <xdr:rowOff>85725</xdr:rowOff>
    </xdr:from>
    <xdr:to>
      <xdr:col>5</xdr:col>
      <xdr:colOff>581025</xdr:colOff>
      <xdr:row>15</xdr:row>
      <xdr:rowOff>123825</xdr:rowOff>
    </xdr:to>
    <xdr:sp>
      <xdr:nvSpPr>
        <xdr:cNvPr id="8" name="Straight Arrow Connector 21"/>
        <xdr:cNvSpPr>
          <a:spLocks/>
        </xdr:cNvSpPr>
      </xdr:nvSpPr>
      <xdr:spPr>
        <a:xfrm>
          <a:off x="3571875" y="2667000"/>
          <a:ext cx="552450" cy="3048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1076325</xdr:colOff>
      <xdr:row>17</xdr:row>
      <xdr:rowOff>85725</xdr:rowOff>
    </xdr:from>
    <xdr:to>
      <xdr:col>5</xdr:col>
      <xdr:colOff>523875</xdr:colOff>
      <xdr:row>19</xdr:row>
      <xdr:rowOff>28575</xdr:rowOff>
    </xdr:to>
    <xdr:sp>
      <xdr:nvSpPr>
        <xdr:cNvPr id="9" name="Straight Arrow Connector 22"/>
        <xdr:cNvSpPr>
          <a:spLocks/>
        </xdr:cNvSpPr>
      </xdr:nvSpPr>
      <xdr:spPr>
        <a:xfrm flipV="1">
          <a:off x="3514725" y="3314700"/>
          <a:ext cx="552450" cy="3048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18</xdr:row>
      <xdr:rowOff>76200</xdr:rowOff>
    </xdr:from>
    <xdr:to>
      <xdr:col>5</xdr:col>
      <xdr:colOff>542925</xdr:colOff>
      <xdr:row>19</xdr:row>
      <xdr:rowOff>28575</xdr:rowOff>
    </xdr:to>
    <xdr:sp>
      <xdr:nvSpPr>
        <xdr:cNvPr id="10" name="Straight Arrow Connector 23"/>
        <xdr:cNvSpPr>
          <a:spLocks/>
        </xdr:cNvSpPr>
      </xdr:nvSpPr>
      <xdr:spPr>
        <a:xfrm flipV="1">
          <a:off x="3543300" y="3486150"/>
          <a:ext cx="542925" cy="13335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1095375</xdr:colOff>
      <xdr:row>19</xdr:row>
      <xdr:rowOff>28575</xdr:rowOff>
    </xdr:from>
    <xdr:to>
      <xdr:col>5</xdr:col>
      <xdr:colOff>523875</xdr:colOff>
      <xdr:row>19</xdr:row>
      <xdr:rowOff>95250</xdr:rowOff>
    </xdr:to>
    <xdr:sp>
      <xdr:nvSpPr>
        <xdr:cNvPr id="11" name="Straight Arrow Connector 24"/>
        <xdr:cNvSpPr>
          <a:spLocks/>
        </xdr:cNvSpPr>
      </xdr:nvSpPr>
      <xdr:spPr>
        <a:xfrm>
          <a:off x="3533775" y="3619500"/>
          <a:ext cx="533400" cy="6667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1095375</xdr:colOff>
      <xdr:row>19</xdr:row>
      <xdr:rowOff>38100</xdr:rowOff>
    </xdr:from>
    <xdr:to>
      <xdr:col>5</xdr:col>
      <xdr:colOff>542925</xdr:colOff>
      <xdr:row>20</xdr:row>
      <xdr:rowOff>104775</xdr:rowOff>
    </xdr:to>
    <xdr:sp>
      <xdr:nvSpPr>
        <xdr:cNvPr id="12" name="Straight Arrow Connector 25"/>
        <xdr:cNvSpPr>
          <a:spLocks/>
        </xdr:cNvSpPr>
      </xdr:nvSpPr>
      <xdr:spPr>
        <a:xfrm>
          <a:off x="3533775" y="3629025"/>
          <a:ext cx="552450" cy="24765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xdr:row>
      <xdr:rowOff>95250</xdr:rowOff>
    </xdr:from>
    <xdr:to>
      <xdr:col>5</xdr:col>
      <xdr:colOff>571500</xdr:colOff>
      <xdr:row>3</xdr:row>
      <xdr:rowOff>66675</xdr:rowOff>
    </xdr:to>
    <xdr:sp>
      <xdr:nvSpPr>
        <xdr:cNvPr id="13" name="Straight Arrow Connector 26"/>
        <xdr:cNvSpPr>
          <a:spLocks/>
        </xdr:cNvSpPr>
      </xdr:nvSpPr>
      <xdr:spPr>
        <a:xfrm flipV="1">
          <a:off x="3552825" y="285750"/>
          <a:ext cx="561975" cy="33337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2</xdr:row>
      <xdr:rowOff>95250</xdr:rowOff>
    </xdr:from>
    <xdr:to>
      <xdr:col>5</xdr:col>
      <xdr:colOff>581025</xdr:colOff>
      <xdr:row>3</xdr:row>
      <xdr:rowOff>66675</xdr:rowOff>
    </xdr:to>
    <xdr:sp>
      <xdr:nvSpPr>
        <xdr:cNvPr id="14" name="Straight Arrow Connector 27"/>
        <xdr:cNvSpPr>
          <a:spLocks/>
        </xdr:cNvSpPr>
      </xdr:nvSpPr>
      <xdr:spPr>
        <a:xfrm flipV="1">
          <a:off x="3571875" y="466725"/>
          <a:ext cx="561975" cy="1524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3</xdr:row>
      <xdr:rowOff>66675</xdr:rowOff>
    </xdr:from>
    <xdr:to>
      <xdr:col>5</xdr:col>
      <xdr:colOff>561975</xdr:colOff>
      <xdr:row>3</xdr:row>
      <xdr:rowOff>104775</xdr:rowOff>
    </xdr:to>
    <xdr:sp>
      <xdr:nvSpPr>
        <xdr:cNvPr id="15" name="Straight Arrow Connector 28"/>
        <xdr:cNvSpPr>
          <a:spLocks/>
        </xdr:cNvSpPr>
      </xdr:nvSpPr>
      <xdr:spPr>
        <a:xfrm>
          <a:off x="3590925" y="619125"/>
          <a:ext cx="504825" cy="4762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3</xdr:row>
      <xdr:rowOff>76200</xdr:rowOff>
    </xdr:from>
    <xdr:to>
      <xdr:col>5</xdr:col>
      <xdr:colOff>581025</xdr:colOff>
      <xdr:row>4</xdr:row>
      <xdr:rowOff>114300</xdr:rowOff>
    </xdr:to>
    <xdr:sp>
      <xdr:nvSpPr>
        <xdr:cNvPr id="16" name="Straight Arrow Connector 29"/>
        <xdr:cNvSpPr>
          <a:spLocks/>
        </xdr:cNvSpPr>
      </xdr:nvSpPr>
      <xdr:spPr>
        <a:xfrm>
          <a:off x="3571875" y="628650"/>
          <a:ext cx="552450" cy="219075"/>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3</xdr:row>
      <xdr:rowOff>85725</xdr:rowOff>
    </xdr:from>
    <xdr:to>
      <xdr:col>5</xdr:col>
      <xdr:colOff>561975</xdr:colOff>
      <xdr:row>5</xdr:row>
      <xdr:rowOff>104775</xdr:rowOff>
    </xdr:to>
    <xdr:sp>
      <xdr:nvSpPr>
        <xdr:cNvPr id="17" name="Straight Arrow Connector 30"/>
        <xdr:cNvSpPr>
          <a:spLocks/>
        </xdr:cNvSpPr>
      </xdr:nvSpPr>
      <xdr:spPr>
        <a:xfrm>
          <a:off x="3590925" y="638175"/>
          <a:ext cx="504825" cy="3810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igontacos@yahoo.com" TargetMode="External" /><Relationship Id="rId2" Type="http://schemas.openxmlformats.org/officeDocument/2006/relationships/hyperlink" Target="http://www.saigontaco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aigontacos.com/" TargetMode="External" /><Relationship Id="rId2" Type="http://schemas.openxmlformats.org/officeDocument/2006/relationships/hyperlink" Target="mailto:saigontacos@yahoo.com"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74"/>
  <sheetViews>
    <sheetView tabSelected="1" zoomScalePageLayoutView="0" workbookViewId="0" topLeftCell="A1">
      <selection activeCell="G6" sqref="G6"/>
    </sheetView>
  </sheetViews>
  <sheetFormatPr defaultColWidth="9.140625" defaultRowHeight="15"/>
  <cols>
    <col min="1" max="1" width="32.8515625" style="8" customWidth="1"/>
    <col min="2" max="2" width="13.8515625" style="26" customWidth="1"/>
    <col min="3" max="3" width="2.57421875" style="0" customWidth="1"/>
    <col min="4" max="4" width="7.57421875" style="93" customWidth="1"/>
    <col min="5" max="5" width="4.00390625" style="0" customWidth="1"/>
    <col min="6" max="7" width="8.57421875" style="0" customWidth="1"/>
    <col min="8" max="8" width="11.57421875" style="0" customWidth="1"/>
    <col min="9" max="253" width="0" style="0" hidden="1" customWidth="1"/>
    <col min="254" max="254" width="0.5625" style="147" customWidth="1"/>
    <col min="255" max="255" width="0.5625" style="54" customWidth="1"/>
    <col min="256" max="16384" width="1.1484375" style="153" customWidth="1"/>
  </cols>
  <sheetData>
    <row r="1" spans="1:256" s="22" customFormat="1" ht="36.75">
      <c r="A1" s="285" t="s">
        <v>367</v>
      </c>
      <c r="B1" s="285"/>
      <c r="C1" s="286"/>
      <c r="D1" s="286"/>
      <c r="E1" s="286"/>
      <c r="F1" s="287"/>
      <c r="IT1" s="146"/>
      <c r="IU1" s="142"/>
      <c r="IV1" s="152"/>
    </row>
    <row r="2" spans="1:256" s="22" customFormat="1" ht="36.75">
      <c r="A2" s="285" t="s">
        <v>368</v>
      </c>
      <c r="B2" s="285"/>
      <c r="C2" s="286"/>
      <c r="D2" s="286"/>
      <c r="E2" s="286"/>
      <c r="F2" s="287"/>
      <c r="IT2" s="146"/>
      <c r="IU2" s="142"/>
      <c r="IV2" s="152"/>
    </row>
    <row r="3" spans="1:5" ht="15">
      <c r="A3" s="6"/>
      <c r="B3" s="28"/>
      <c r="C3" t="s">
        <v>9</v>
      </c>
      <c r="E3" s="7" t="s">
        <v>269</v>
      </c>
    </row>
    <row r="4" spans="1:5" ht="15">
      <c r="A4" s="354" t="s">
        <v>448</v>
      </c>
      <c r="B4"/>
      <c r="C4" s="140" t="s">
        <v>11</v>
      </c>
      <c r="D4" s="40"/>
      <c r="E4" s="7" t="s">
        <v>12</v>
      </c>
    </row>
    <row r="5" spans="1:5" ht="15">
      <c r="A5" s="355" t="s">
        <v>449</v>
      </c>
      <c r="C5" s="43"/>
      <c r="E5" s="51" t="s">
        <v>53</v>
      </c>
    </row>
    <row r="6" spans="1:5" ht="14.25" customHeight="1">
      <c r="A6" s="354" t="s">
        <v>450</v>
      </c>
      <c r="B6" s="52" t="s">
        <v>135</v>
      </c>
      <c r="C6" s="10"/>
      <c r="E6" s="302" t="s">
        <v>97</v>
      </c>
    </row>
    <row r="7" spans="1:5" ht="14.25">
      <c r="A7" s="354" t="s">
        <v>451</v>
      </c>
      <c r="B7"/>
      <c r="C7" s="9"/>
      <c r="E7" s="303"/>
    </row>
    <row r="8" spans="1:8" ht="14.25" customHeight="1">
      <c r="A8" s="356" t="s">
        <v>452</v>
      </c>
      <c r="B8"/>
      <c r="C8" s="288" t="s">
        <v>130</v>
      </c>
      <c r="E8" s="303"/>
      <c r="G8" s="300" t="s">
        <v>8</v>
      </c>
      <c r="H8" s="301"/>
    </row>
    <row r="9" spans="3:5" ht="14.25">
      <c r="C9" s="288"/>
      <c r="E9" s="304"/>
    </row>
    <row r="10" spans="2:8" ht="14.25">
      <c r="B10" s="26" t="s">
        <v>102</v>
      </c>
      <c r="C10" s="288"/>
      <c r="D10" s="93" t="s">
        <v>0</v>
      </c>
      <c r="E10" s="92" t="s">
        <v>1</v>
      </c>
      <c r="F10" t="s">
        <v>2</v>
      </c>
      <c r="G10" t="s">
        <v>3</v>
      </c>
      <c r="H10" t="s">
        <v>52</v>
      </c>
    </row>
    <row r="11" spans="1:256" s="19" customFormat="1" ht="5.25" customHeight="1">
      <c r="A11" s="21"/>
      <c r="B11" s="21"/>
      <c r="D11" s="18"/>
      <c r="IT11" s="147"/>
      <c r="IU11" s="54"/>
      <c r="IV11" s="153"/>
    </row>
    <row r="12" spans="1:256" s="19" customFormat="1" ht="12.75" customHeight="1" thickBot="1">
      <c r="A12" s="21" t="s">
        <v>274</v>
      </c>
      <c r="B12" s="21"/>
      <c r="D12" s="18"/>
      <c r="IT12" s="147"/>
      <c r="IU12" s="54"/>
      <c r="IV12" s="153"/>
    </row>
    <row r="13" spans="1:256" s="19" customFormat="1" ht="13.5" customHeight="1">
      <c r="A13" s="307" t="s">
        <v>291</v>
      </c>
      <c r="B13" s="309" t="s">
        <v>170</v>
      </c>
      <c r="C13" s="204" t="s">
        <v>48</v>
      </c>
      <c r="D13" s="327" t="s">
        <v>164</v>
      </c>
      <c r="E13" s="172"/>
      <c r="F13" s="197">
        <v>110000</v>
      </c>
      <c r="G13" s="198">
        <f aca="true" t="shared" si="0" ref="G13:G19">+F13*E13</f>
        <v>0</v>
      </c>
      <c r="H13" s="199"/>
      <c r="IT13" s="147"/>
      <c r="IU13" s="54"/>
      <c r="IV13" s="153"/>
    </row>
    <row r="14" spans="1:256" s="4" customFormat="1" ht="14.25">
      <c r="A14" s="308"/>
      <c r="B14" s="310"/>
      <c r="C14" s="205" t="s">
        <v>47</v>
      </c>
      <c r="D14" s="306"/>
      <c r="E14" s="176"/>
      <c r="F14" s="188">
        <v>100000</v>
      </c>
      <c r="G14" s="186">
        <f t="shared" si="0"/>
        <v>0</v>
      </c>
      <c r="H14" s="189" t="s">
        <v>56</v>
      </c>
      <c r="IT14" s="148"/>
      <c r="IU14" s="143"/>
      <c r="IV14" s="154"/>
    </row>
    <row r="15" spans="1:256" s="4" customFormat="1" ht="14.25">
      <c r="A15" s="308"/>
      <c r="B15" s="310"/>
      <c r="C15" s="205" t="s">
        <v>47</v>
      </c>
      <c r="D15" s="306"/>
      <c r="E15" s="176"/>
      <c r="F15" s="200">
        <v>95000</v>
      </c>
      <c r="G15" s="186">
        <f t="shared" si="0"/>
        <v>0</v>
      </c>
      <c r="H15" s="190" t="s">
        <v>157</v>
      </c>
      <c r="IT15" s="148"/>
      <c r="IU15" s="143"/>
      <c r="IV15" s="154"/>
    </row>
    <row r="16" spans="1:256" s="4" customFormat="1" ht="14.25">
      <c r="A16" s="206" t="s">
        <v>411</v>
      </c>
      <c r="B16" s="207" t="s">
        <v>412</v>
      </c>
      <c r="C16" s="208" t="s">
        <v>48</v>
      </c>
      <c r="D16" s="209" t="s">
        <v>413</v>
      </c>
      <c r="E16" s="184"/>
      <c r="F16" s="185">
        <v>50000</v>
      </c>
      <c r="G16" s="186">
        <v>0</v>
      </c>
      <c r="H16" s="187"/>
      <c r="IT16" s="148"/>
      <c r="IU16" s="143"/>
      <c r="IV16" s="154"/>
    </row>
    <row r="17" spans="1:256" s="4" customFormat="1" ht="25.5">
      <c r="A17" s="210" t="s">
        <v>292</v>
      </c>
      <c r="B17" s="211" t="s">
        <v>58</v>
      </c>
      <c r="C17" s="205" t="s">
        <v>47</v>
      </c>
      <c r="D17" s="212">
        <v>12</v>
      </c>
      <c r="E17" s="176"/>
      <c r="F17" s="213">
        <f>8000*12</f>
        <v>96000</v>
      </c>
      <c r="G17" s="205">
        <f t="shared" si="0"/>
        <v>0</v>
      </c>
      <c r="H17" s="214" t="s">
        <v>51</v>
      </c>
      <c r="IT17" s="148"/>
      <c r="IU17" s="143"/>
      <c r="IV17" s="154"/>
    </row>
    <row r="18" spans="1:256" s="4" customFormat="1" ht="25.5">
      <c r="A18" s="210" t="s">
        <v>294</v>
      </c>
      <c r="B18" s="211" t="s">
        <v>293</v>
      </c>
      <c r="C18" s="205" t="s">
        <v>47</v>
      </c>
      <c r="D18" s="212">
        <v>6</v>
      </c>
      <c r="E18" s="176"/>
      <c r="F18" s="213">
        <v>55000</v>
      </c>
      <c r="G18" s="205">
        <f t="shared" si="0"/>
        <v>0</v>
      </c>
      <c r="H18" s="215" t="s">
        <v>295</v>
      </c>
      <c r="IT18" s="148"/>
      <c r="IU18" s="143"/>
      <c r="IV18" s="154"/>
    </row>
    <row r="19" spans="1:256" s="4" customFormat="1" ht="26.25" thickBot="1">
      <c r="A19" s="216" t="s">
        <v>156</v>
      </c>
      <c r="B19" s="217" t="s">
        <v>59</v>
      </c>
      <c r="C19" s="218" t="s">
        <v>47</v>
      </c>
      <c r="D19" s="219">
        <v>12</v>
      </c>
      <c r="E19" s="220"/>
      <c r="F19" s="221">
        <v>80000</v>
      </c>
      <c r="G19" s="218">
        <f t="shared" si="0"/>
        <v>0</v>
      </c>
      <c r="H19" s="222"/>
      <c r="IT19" s="148"/>
      <c r="IU19" s="143"/>
      <c r="IV19" s="154"/>
    </row>
    <row r="20" spans="1:256" s="4" customFormat="1" ht="17.25" customHeight="1">
      <c r="A20" s="307" t="s">
        <v>386</v>
      </c>
      <c r="B20" s="311" t="s">
        <v>416</v>
      </c>
      <c r="C20" s="293" t="s">
        <v>48</v>
      </c>
      <c r="D20" s="305" t="s">
        <v>154</v>
      </c>
      <c r="E20" s="172"/>
      <c r="F20" s="173">
        <v>200000</v>
      </c>
      <c r="G20" s="174">
        <f>IF(E20=$H$1,0,IF(E20&lt;0,"ERROR",IF(E20&lt;12,F20*E20,"ERROR")))</f>
        <v>0</v>
      </c>
      <c r="H20" s="175"/>
      <c r="IT20" s="148"/>
      <c r="IU20" s="143"/>
      <c r="IV20" s="154"/>
    </row>
    <row r="21" spans="1:256" s="4" customFormat="1" ht="17.25" customHeight="1">
      <c r="A21" s="308"/>
      <c r="B21" s="310"/>
      <c r="C21" s="294"/>
      <c r="D21" s="306"/>
      <c r="E21" s="176"/>
      <c r="F21" s="177">
        <v>190000</v>
      </c>
      <c r="G21" s="178">
        <f>IF(E21=$H$1,0,IF(E21&lt;12,"ERROR",IF(E21&lt;24,F21*E21,"ERROR")))</f>
        <v>0</v>
      </c>
      <c r="H21" s="179" t="s">
        <v>54</v>
      </c>
      <c r="IT21" s="148"/>
      <c r="IU21" s="143"/>
      <c r="IV21" s="154"/>
    </row>
    <row r="22" spans="1:256" s="4" customFormat="1" ht="17.25" customHeight="1">
      <c r="A22" s="308"/>
      <c r="B22" s="310"/>
      <c r="C22" s="294"/>
      <c r="D22" s="306"/>
      <c r="E22" s="176"/>
      <c r="F22" s="180">
        <v>180000</v>
      </c>
      <c r="G22" s="178">
        <f>IF(E22=$H$1,0,IF(E22&lt;24,"ERROR",IF(E22&lt;48,F22*E22,"ERROR")))</f>
        <v>0</v>
      </c>
      <c r="H22" s="181" t="s">
        <v>55</v>
      </c>
      <c r="IT22" s="148"/>
      <c r="IU22" s="143"/>
      <c r="IV22" s="154"/>
    </row>
    <row r="23" spans="1:256" s="4" customFormat="1" ht="17.25" customHeight="1">
      <c r="A23" s="308"/>
      <c r="B23" s="310"/>
      <c r="C23" s="294"/>
      <c r="D23" s="306"/>
      <c r="E23" s="176"/>
      <c r="F23" s="182">
        <v>170000</v>
      </c>
      <c r="G23" s="178">
        <f>IF(E23=$H$1,0,IF(E437&lt;48,"ERROR",IF(E23&lt;36,F23*E23,"ERROR")))</f>
        <v>0</v>
      </c>
      <c r="H23" s="183" t="s">
        <v>56</v>
      </c>
      <c r="IT23" s="148"/>
      <c r="IU23" s="143"/>
      <c r="IV23" s="154"/>
    </row>
    <row r="24" spans="1:256" s="4" customFormat="1" ht="15.75" customHeight="1">
      <c r="A24" s="271" t="s">
        <v>398</v>
      </c>
      <c r="B24" s="273" t="s">
        <v>417</v>
      </c>
      <c r="C24" s="275" t="s">
        <v>48</v>
      </c>
      <c r="D24" s="268" t="s">
        <v>164</v>
      </c>
      <c r="E24" s="184"/>
      <c r="F24" s="185">
        <v>60000</v>
      </c>
      <c r="G24" s="186">
        <f>IF(E24=$H$1,0,IF(E24&lt;0,"ERROR",IF(E24&lt;12,F24*E24,"ERROR")))</f>
        <v>0</v>
      </c>
      <c r="H24" s="187"/>
      <c r="IT24" s="148"/>
      <c r="IU24" s="143"/>
      <c r="IV24" s="154"/>
    </row>
    <row r="25" spans="1:256" s="4" customFormat="1" ht="15.75" customHeight="1">
      <c r="A25" s="272"/>
      <c r="B25" s="274"/>
      <c r="C25" s="265"/>
      <c r="D25" s="269"/>
      <c r="E25" s="184"/>
      <c r="F25" s="188">
        <v>58000</v>
      </c>
      <c r="G25" s="186">
        <f>IF(E25=$H$1,0,IF(E25&lt;12,"ERROR",IF(E25&lt;24,F25*E25,"ERROR")))</f>
        <v>0</v>
      </c>
      <c r="H25" s="189" t="s">
        <v>54</v>
      </c>
      <c r="IT25" s="148"/>
      <c r="IU25" s="143"/>
      <c r="IV25" s="154"/>
    </row>
    <row r="26" spans="1:256" s="4" customFormat="1" ht="15.75" customHeight="1">
      <c r="A26" s="272"/>
      <c r="B26" s="274"/>
      <c r="C26" s="265"/>
      <c r="D26" s="269"/>
      <c r="E26" s="184"/>
      <c r="F26" s="188">
        <v>56000</v>
      </c>
      <c r="G26" s="186">
        <f>IF(E26=$H$1,0,IF(E26&lt;24,"ERROR",IF(E26&lt;48,F26*E26,"ERROR")))</f>
        <v>0</v>
      </c>
      <c r="H26" s="190" t="s">
        <v>55</v>
      </c>
      <c r="IT26" s="148"/>
      <c r="IU26" s="143"/>
      <c r="IV26" s="154"/>
    </row>
    <row r="27" spans="1:256" s="4" customFormat="1" ht="23.25" customHeight="1">
      <c r="A27" s="272"/>
      <c r="B27" s="274"/>
      <c r="C27" s="265"/>
      <c r="D27" s="269"/>
      <c r="E27" s="184"/>
      <c r="F27" s="188">
        <v>54000</v>
      </c>
      <c r="G27" s="186">
        <f>IF(E27=$H$1,0,IF(E480&lt;48,"ERROR",IF(E27&lt;36,F27*E27,"ERROR")))</f>
        <v>0</v>
      </c>
      <c r="H27" s="202" t="s">
        <v>56</v>
      </c>
      <c r="IT27" s="148"/>
      <c r="IU27" s="143"/>
      <c r="IV27" s="154"/>
    </row>
    <row r="28" spans="1:256" s="4" customFormat="1" ht="16.5" customHeight="1">
      <c r="A28" s="271" t="s">
        <v>387</v>
      </c>
      <c r="B28" s="273" t="s">
        <v>418</v>
      </c>
      <c r="C28" s="275" t="s">
        <v>48</v>
      </c>
      <c r="D28" s="268" t="s">
        <v>154</v>
      </c>
      <c r="E28" s="184"/>
      <c r="F28" s="185">
        <f>+F20</f>
        <v>200000</v>
      </c>
      <c r="G28" s="186">
        <f>IF(E28=$H$1,0,IF(E28&lt;0,"ERROR",IF(E28&lt;12,F28*E28,"ERROR")))</f>
        <v>0</v>
      </c>
      <c r="H28" s="187"/>
      <c r="IT28" s="148"/>
      <c r="IU28" s="143"/>
      <c r="IV28" s="154"/>
    </row>
    <row r="29" spans="1:256" s="4" customFormat="1" ht="16.5" customHeight="1">
      <c r="A29" s="272"/>
      <c r="B29" s="274"/>
      <c r="C29" s="265"/>
      <c r="D29" s="269"/>
      <c r="E29" s="184"/>
      <c r="F29" s="188">
        <v>190000</v>
      </c>
      <c r="G29" s="186">
        <f>IF(E29=$H$1,0,IF(E29&lt;12,"ERROR",IF(E29&lt;24,F29*E29,"ERROR")))</f>
        <v>0</v>
      </c>
      <c r="H29" s="189" t="s">
        <v>54</v>
      </c>
      <c r="IT29" s="148"/>
      <c r="IU29" s="143"/>
      <c r="IV29" s="154"/>
    </row>
    <row r="30" spans="1:256" s="4" customFormat="1" ht="16.5" customHeight="1">
      <c r="A30" s="272"/>
      <c r="B30" s="274"/>
      <c r="C30" s="265"/>
      <c r="D30" s="269"/>
      <c r="E30" s="184"/>
      <c r="F30" s="188">
        <v>180000</v>
      </c>
      <c r="G30" s="186">
        <f>IF(E30=$H$1,0,IF(E30&lt;24,"ERROR",IF(E30&lt;42,F30*E30,"ERROR")))</f>
        <v>0</v>
      </c>
      <c r="H30" s="190" t="s">
        <v>55</v>
      </c>
      <c r="IT30" s="148"/>
      <c r="IU30" s="143"/>
      <c r="IV30" s="154"/>
    </row>
    <row r="31" spans="1:256" s="4" customFormat="1" ht="16.5" customHeight="1">
      <c r="A31" s="272"/>
      <c r="B31" s="274"/>
      <c r="C31" s="265"/>
      <c r="D31" s="269"/>
      <c r="E31" s="184"/>
      <c r="F31" s="188">
        <v>170000</v>
      </c>
      <c r="G31" s="186">
        <f>IF(E31=$H$1,0,IF(E31&lt;36,"ERROR",IF(E31&lt;(48*4),F31*E31,"CALL FOR PRICING")))</f>
        <v>0</v>
      </c>
      <c r="H31" s="202" t="s">
        <v>56</v>
      </c>
      <c r="IT31" s="148"/>
      <c r="IU31" s="143"/>
      <c r="IV31" s="154"/>
    </row>
    <row r="32" spans="1:256" s="4" customFormat="1" ht="16.5" customHeight="1">
      <c r="A32" s="272" t="s">
        <v>410</v>
      </c>
      <c r="B32" s="262" t="s">
        <v>419</v>
      </c>
      <c r="C32" s="265" t="s">
        <v>48</v>
      </c>
      <c r="D32" s="268" t="s">
        <v>164</v>
      </c>
      <c r="E32" s="184"/>
      <c r="F32" s="185">
        <f>+F24</f>
        <v>60000</v>
      </c>
      <c r="G32" s="186">
        <f>IF(E32=$H$1,0,IF(E32&lt;0,"ERROR",IF(E32&lt;12,F32*E32,"ERROR")))</f>
        <v>0</v>
      </c>
      <c r="H32" s="195"/>
      <c r="IT32" s="148"/>
      <c r="IU32" s="143"/>
      <c r="IV32" s="154"/>
    </row>
    <row r="33" spans="1:8" ht="14.25">
      <c r="A33" s="276"/>
      <c r="B33" s="263"/>
      <c r="C33" s="266"/>
      <c r="D33" s="269"/>
      <c r="E33" s="184"/>
      <c r="F33" s="188">
        <v>58000</v>
      </c>
      <c r="G33" s="186">
        <f>IF(E33=$H$1,0,IF(E33&lt;12,"ERROR",IF(E33&lt;24,F33*E33,"ERROR")))</f>
        <v>0</v>
      </c>
      <c r="H33" s="189" t="s">
        <v>54</v>
      </c>
    </row>
    <row r="34" spans="1:8" ht="14.25">
      <c r="A34" s="276"/>
      <c r="B34" s="263"/>
      <c r="C34" s="266"/>
      <c r="D34" s="269"/>
      <c r="E34" s="184"/>
      <c r="F34" s="188">
        <v>56000</v>
      </c>
      <c r="G34" s="186">
        <f>IF(E34=$H$1,0,IF(E34&lt;24,"ERROR",IF(E34&lt;42,F34*E34,"ERROR")))</f>
        <v>0</v>
      </c>
      <c r="H34" s="190" t="s">
        <v>55</v>
      </c>
    </row>
    <row r="35" spans="1:8" ht="15" thickBot="1">
      <c r="A35" s="277"/>
      <c r="B35" s="264"/>
      <c r="C35" s="267"/>
      <c r="D35" s="270"/>
      <c r="E35" s="191"/>
      <c r="F35" s="192">
        <v>54000</v>
      </c>
      <c r="G35" s="193">
        <f>IF(E35=$H$1,0,IF(E35&lt;36,"ERROR",IF(E35&lt;(48*4),F35*E35,"CALL FOR PRICING")))</f>
        <v>0</v>
      </c>
      <c r="H35" s="194" t="s">
        <v>56</v>
      </c>
    </row>
    <row r="36" spans="1:256" s="4" customFormat="1" ht="15.75" customHeight="1">
      <c r="A36" s="278" t="s">
        <v>388</v>
      </c>
      <c r="B36" s="279" t="s">
        <v>420</v>
      </c>
      <c r="C36" s="280" t="s">
        <v>48</v>
      </c>
      <c r="D36" s="281" t="s">
        <v>154</v>
      </c>
      <c r="E36" s="196"/>
      <c r="F36" s="197">
        <v>200000</v>
      </c>
      <c r="G36" s="198">
        <f>IF(E36=$H$1,0,IF(E36&lt;0,"ERROR",IF(E36&lt;12,F36*E36,"ERROR")))</f>
        <v>0</v>
      </c>
      <c r="H36" s="199"/>
      <c r="IT36" s="148"/>
      <c r="IU36" s="143"/>
      <c r="IV36" s="154"/>
    </row>
    <row r="37" spans="1:256" s="4" customFormat="1" ht="15.75" customHeight="1">
      <c r="A37" s="272"/>
      <c r="B37" s="274"/>
      <c r="C37" s="265"/>
      <c r="D37" s="268"/>
      <c r="E37" s="184"/>
      <c r="F37" s="188">
        <v>190000</v>
      </c>
      <c r="G37" s="186">
        <f>IF(E37=$H$1,0,IF(E37&lt;12,"ERROR",IF(E37&lt;24,F37*E37,"ERROR")))</f>
        <v>0</v>
      </c>
      <c r="H37" s="189" t="s">
        <v>54</v>
      </c>
      <c r="IT37" s="148"/>
      <c r="IU37" s="143"/>
      <c r="IV37" s="154"/>
    </row>
    <row r="38" spans="1:256" s="4" customFormat="1" ht="14.25">
      <c r="A38" s="272"/>
      <c r="B38" s="274"/>
      <c r="C38" s="265"/>
      <c r="D38" s="268"/>
      <c r="E38" s="184"/>
      <c r="F38" s="200">
        <v>180000</v>
      </c>
      <c r="G38" s="186">
        <f>IF(E38=$H$1,0,IF(E38&lt;24,"ERROR",IF(E38&lt;48,F38*E38,"ERROR")))</f>
        <v>0</v>
      </c>
      <c r="H38" s="190" t="s">
        <v>55</v>
      </c>
      <c r="IT38" s="148"/>
      <c r="IU38" s="143"/>
      <c r="IV38" s="154"/>
    </row>
    <row r="39" spans="1:256" s="4" customFormat="1" ht="27.75" customHeight="1">
      <c r="A39" s="272"/>
      <c r="B39" s="274"/>
      <c r="C39" s="265"/>
      <c r="D39" s="268"/>
      <c r="E39" s="184"/>
      <c r="F39" s="201">
        <v>170000</v>
      </c>
      <c r="G39" s="186">
        <f>IF(E39=$H$1,0,IF(E448&lt;48,"ERROR",IF(E39&lt;36,F39*E39,"ERROR")))</f>
        <v>0</v>
      </c>
      <c r="H39" s="202" t="s">
        <v>56</v>
      </c>
      <c r="IT39" s="148"/>
      <c r="IU39" s="143"/>
      <c r="IV39" s="154"/>
    </row>
    <row r="40" spans="1:256" s="4" customFormat="1" ht="15.75" customHeight="1">
      <c r="A40" s="271" t="s">
        <v>396</v>
      </c>
      <c r="B40" s="273" t="s">
        <v>421</v>
      </c>
      <c r="C40" s="275" t="s">
        <v>48</v>
      </c>
      <c r="D40" s="268" t="s">
        <v>164</v>
      </c>
      <c r="E40" s="184"/>
      <c r="F40" s="185">
        <v>60000</v>
      </c>
      <c r="G40" s="186">
        <f>IF(E40=$H$1,0,IF(E40&lt;0,"ERROR",IF(E40&lt;12,F40*E40,"ERROR")))</f>
        <v>0</v>
      </c>
      <c r="H40" s="187"/>
      <c r="IT40" s="148"/>
      <c r="IU40" s="143"/>
      <c r="IV40" s="154"/>
    </row>
    <row r="41" spans="1:256" s="4" customFormat="1" ht="15.75" customHeight="1">
      <c r="A41" s="272"/>
      <c r="B41" s="274"/>
      <c r="C41" s="265"/>
      <c r="D41" s="269"/>
      <c r="E41" s="184"/>
      <c r="F41" s="188">
        <v>58000</v>
      </c>
      <c r="G41" s="186">
        <f>IF(E41=$H$1,0,IF(E41&lt;12,"ERROR",IF(E41&lt;24,F41*E41,"ERROR")))</f>
        <v>0</v>
      </c>
      <c r="H41" s="189" t="s">
        <v>54</v>
      </c>
      <c r="IT41" s="148"/>
      <c r="IU41" s="143"/>
      <c r="IV41" s="154"/>
    </row>
    <row r="42" spans="1:256" s="4" customFormat="1" ht="15.75" customHeight="1">
      <c r="A42" s="272"/>
      <c r="B42" s="274"/>
      <c r="C42" s="265"/>
      <c r="D42" s="269"/>
      <c r="E42" s="184"/>
      <c r="F42" s="188">
        <v>56000</v>
      </c>
      <c r="G42" s="186">
        <f>IF(E42=$H$1,0,IF(E42&lt;24,"ERROR",IF(E42&lt;48,F42*E42,"ERROR")))</f>
        <v>0</v>
      </c>
      <c r="H42" s="190" t="s">
        <v>55</v>
      </c>
      <c r="IT42" s="148"/>
      <c r="IU42" s="143"/>
      <c r="IV42" s="154"/>
    </row>
    <row r="43" spans="1:256" s="4" customFormat="1" ht="22.5" customHeight="1">
      <c r="A43" s="272"/>
      <c r="B43" s="274"/>
      <c r="C43" s="265"/>
      <c r="D43" s="269"/>
      <c r="E43" s="184"/>
      <c r="F43" s="188">
        <v>54000</v>
      </c>
      <c r="G43" s="186">
        <f>IF(E43=$H$1,0,IF(E464&lt;48,"ERROR",IF(E43&lt;36,F43*E43,"ERROR")))</f>
        <v>0</v>
      </c>
      <c r="H43" s="202" t="s">
        <v>56</v>
      </c>
      <c r="IT43" s="148"/>
      <c r="IU43" s="143"/>
      <c r="IV43" s="154"/>
    </row>
    <row r="44" spans="1:256" s="4" customFormat="1" ht="14.25" customHeight="1">
      <c r="A44" s="271" t="s">
        <v>389</v>
      </c>
      <c r="B44" s="273" t="s">
        <v>422</v>
      </c>
      <c r="C44" s="275" t="s">
        <v>48</v>
      </c>
      <c r="D44" s="268" t="s">
        <v>154</v>
      </c>
      <c r="E44" s="184"/>
      <c r="F44" s="185">
        <f>+F36</f>
        <v>200000</v>
      </c>
      <c r="G44" s="186">
        <f>IF(E44=$H$1,0,IF(E44&lt;0,"ERROR",IF(E44&lt;12,F44*E44,"ERROR")))</f>
        <v>0</v>
      </c>
      <c r="H44" s="187"/>
      <c r="IT44" s="148"/>
      <c r="IU44" s="143"/>
      <c r="IV44" s="154"/>
    </row>
    <row r="45" spans="1:256" s="4" customFormat="1" ht="14.25">
      <c r="A45" s="272"/>
      <c r="B45" s="274"/>
      <c r="C45" s="265"/>
      <c r="D45" s="269"/>
      <c r="E45" s="184"/>
      <c r="F45" s="188">
        <v>190000</v>
      </c>
      <c r="G45" s="186">
        <f>IF(E45=$H$1,0,IF(E45&lt;12,"ERROR",IF(E45&lt;24,F45*E45,"ERROR")))</f>
        <v>0</v>
      </c>
      <c r="H45" s="189" t="s">
        <v>54</v>
      </c>
      <c r="IT45" s="148"/>
      <c r="IU45" s="143"/>
      <c r="IV45" s="154"/>
    </row>
    <row r="46" spans="1:256" s="4" customFormat="1" ht="14.25">
      <c r="A46" s="272"/>
      <c r="B46" s="274"/>
      <c r="C46" s="265"/>
      <c r="D46" s="269"/>
      <c r="E46" s="184"/>
      <c r="F46" s="188">
        <v>180000</v>
      </c>
      <c r="G46" s="186">
        <f>IF(E46=$H$1,0,IF(E46&lt;24,"ERROR",IF(E46&lt;42,F46*E46,"ERROR")))</f>
        <v>0</v>
      </c>
      <c r="H46" s="190" t="s">
        <v>55</v>
      </c>
      <c r="IT46" s="148"/>
      <c r="IU46" s="143"/>
      <c r="IV46" s="154"/>
    </row>
    <row r="47" spans="1:256" s="4" customFormat="1" ht="14.25">
      <c r="A47" s="272"/>
      <c r="B47" s="274"/>
      <c r="C47" s="265"/>
      <c r="D47" s="269"/>
      <c r="E47" s="184"/>
      <c r="F47" s="188">
        <v>170000</v>
      </c>
      <c r="G47" s="186">
        <f>IF(E47=$H$1,0,IF(E47&lt;36,"ERROR",IF(E47&lt;(48*4),F47*E47,"CALL FOR PRICING")))</f>
        <v>0</v>
      </c>
      <c r="H47" s="202" t="s">
        <v>56</v>
      </c>
      <c r="IT47" s="148"/>
      <c r="IU47" s="143"/>
      <c r="IV47" s="154"/>
    </row>
    <row r="48" spans="1:256" s="4" customFormat="1" ht="14.25">
      <c r="A48" s="272" t="s">
        <v>409</v>
      </c>
      <c r="B48" s="262" t="s">
        <v>423</v>
      </c>
      <c r="C48" s="265" t="s">
        <v>48</v>
      </c>
      <c r="D48" s="268" t="s">
        <v>164</v>
      </c>
      <c r="E48" s="184"/>
      <c r="F48" s="185">
        <f>+F40</f>
        <v>60000</v>
      </c>
      <c r="G48" s="186">
        <f>IF(E48=$H$1,0,IF(E48&lt;0,"ERROR",IF(E48&lt;12,F48*E48,"ERROR")))</f>
        <v>0</v>
      </c>
      <c r="H48" s="195"/>
      <c r="IT48" s="148"/>
      <c r="IU48" s="143"/>
      <c r="IV48" s="154"/>
    </row>
    <row r="49" spans="1:256" s="4" customFormat="1" ht="14.25">
      <c r="A49" s="276"/>
      <c r="B49" s="263"/>
      <c r="C49" s="266"/>
      <c r="D49" s="269"/>
      <c r="E49" s="184"/>
      <c r="F49" s="188">
        <v>58000</v>
      </c>
      <c r="G49" s="186">
        <f>IF(E49=$H$1,0,IF(E49&lt;12,"ERROR",IF(E49&lt;24,F49*E49,"ERROR")))</f>
        <v>0</v>
      </c>
      <c r="H49" s="189" t="s">
        <v>54</v>
      </c>
      <c r="IT49" s="148"/>
      <c r="IU49" s="143"/>
      <c r="IV49" s="154"/>
    </row>
    <row r="50" spans="1:256" s="4" customFormat="1" ht="14.25">
      <c r="A50" s="276"/>
      <c r="B50" s="263"/>
      <c r="C50" s="266"/>
      <c r="D50" s="269"/>
      <c r="E50" s="184"/>
      <c r="F50" s="188">
        <v>56000</v>
      </c>
      <c r="G50" s="186">
        <f>IF(E50=$H$1,0,IF(E50&lt;24,"ERROR",IF(E50&lt;42,F50*E50,"ERROR")))</f>
        <v>0</v>
      </c>
      <c r="H50" s="190" t="s">
        <v>55</v>
      </c>
      <c r="IT50" s="148"/>
      <c r="IU50" s="143"/>
      <c r="IV50" s="154"/>
    </row>
    <row r="51" spans="1:256" s="4" customFormat="1" ht="17.25" customHeight="1" thickBot="1">
      <c r="A51" s="276"/>
      <c r="B51" s="263"/>
      <c r="C51" s="266"/>
      <c r="D51" s="269"/>
      <c r="E51" s="184"/>
      <c r="F51" s="188">
        <v>54000</v>
      </c>
      <c r="G51" s="186">
        <f>IF(E51=$H$1,0,IF(E51&lt;36,"ERROR",IF(E51&lt;(48*4),F51*E51,"CALL FOR PRICING")))</f>
        <v>0</v>
      </c>
      <c r="H51" s="202" t="s">
        <v>56</v>
      </c>
      <c r="IT51" s="148"/>
      <c r="IU51" s="143"/>
      <c r="IV51" s="154"/>
    </row>
    <row r="52" spans="1:256" s="4" customFormat="1" ht="14.25">
      <c r="A52" s="278" t="s">
        <v>390</v>
      </c>
      <c r="B52" s="279" t="s">
        <v>425</v>
      </c>
      <c r="C52" s="280" t="s">
        <v>48</v>
      </c>
      <c r="D52" s="281" t="s">
        <v>154</v>
      </c>
      <c r="E52" s="196"/>
      <c r="F52" s="197">
        <v>200000</v>
      </c>
      <c r="G52" s="198">
        <f>IF(E52=$H$1,0,IF(E52&lt;0,"ERROR",IF(E52&lt;12,F52*E52,"ERROR")))</f>
        <v>0</v>
      </c>
      <c r="H52" s="199"/>
      <c r="IT52" s="148"/>
      <c r="IU52" s="143"/>
      <c r="IV52" s="154"/>
    </row>
    <row r="53" spans="1:256" s="4" customFormat="1" ht="14.25">
      <c r="A53" s="272"/>
      <c r="B53" s="274"/>
      <c r="C53" s="265"/>
      <c r="D53" s="268"/>
      <c r="E53" s="184"/>
      <c r="F53" s="188">
        <v>190000</v>
      </c>
      <c r="G53" s="186">
        <f>IF(E53=$H$1,0,IF(E53&lt;12,"ERROR",IF(E53&lt;24,F53*E53,"ERROR")))</f>
        <v>0</v>
      </c>
      <c r="H53" s="189" t="s">
        <v>54</v>
      </c>
      <c r="IT53" s="148"/>
      <c r="IU53" s="143"/>
      <c r="IV53" s="154"/>
    </row>
    <row r="54" spans="1:256" s="4" customFormat="1" ht="14.25">
      <c r="A54" s="272"/>
      <c r="B54" s="274"/>
      <c r="C54" s="265"/>
      <c r="D54" s="268"/>
      <c r="E54" s="184"/>
      <c r="F54" s="200">
        <v>180000</v>
      </c>
      <c r="G54" s="186">
        <f>IF(E54=$H$1,0,IF(E54&lt;24,"ERROR",IF(E54&lt;48,F54*E54,"ERROR")))</f>
        <v>0</v>
      </c>
      <c r="H54" s="190" t="s">
        <v>55</v>
      </c>
      <c r="IT54" s="148"/>
      <c r="IU54" s="143"/>
      <c r="IV54" s="154"/>
    </row>
    <row r="55" spans="1:256" s="4" customFormat="1" ht="27.75" customHeight="1">
      <c r="A55" s="272"/>
      <c r="B55" s="274"/>
      <c r="C55" s="265"/>
      <c r="D55" s="268"/>
      <c r="E55" s="184"/>
      <c r="F55" s="201">
        <v>170000</v>
      </c>
      <c r="G55" s="186">
        <f>IF(E55=$H$1,0,IF(E456&lt;48,"ERROR",IF(E55&lt;36,F55*E55,"ERROR")))</f>
        <v>0</v>
      </c>
      <c r="H55" s="202" t="s">
        <v>56</v>
      </c>
      <c r="IT55" s="148"/>
      <c r="IU55" s="143"/>
      <c r="IV55" s="154"/>
    </row>
    <row r="56" spans="1:256" s="4" customFormat="1" ht="15.75" customHeight="1">
      <c r="A56" s="271" t="s">
        <v>397</v>
      </c>
      <c r="B56" s="273" t="s">
        <v>424</v>
      </c>
      <c r="C56" s="275" t="s">
        <v>48</v>
      </c>
      <c r="D56" s="268" t="s">
        <v>164</v>
      </c>
      <c r="E56" s="184"/>
      <c r="F56" s="185">
        <v>60000</v>
      </c>
      <c r="G56" s="186">
        <f>IF(E56=$H$1,0,IF(E56&lt;0,"ERROR",IF(E56&lt;12,F56*E56,"ERROR")))</f>
        <v>0</v>
      </c>
      <c r="H56" s="187"/>
      <c r="IT56" s="148"/>
      <c r="IU56" s="143"/>
      <c r="IV56" s="154"/>
    </row>
    <row r="57" spans="1:256" s="4" customFormat="1" ht="15.75" customHeight="1">
      <c r="A57" s="272"/>
      <c r="B57" s="274"/>
      <c r="C57" s="265"/>
      <c r="D57" s="269"/>
      <c r="E57" s="184"/>
      <c r="F57" s="188">
        <v>58000</v>
      </c>
      <c r="G57" s="186">
        <f>IF(E57=$H$1,0,IF(E57&lt;12,"ERROR",IF(E57&lt;24,F57*E57,"ERROR")))</f>
        <v>0</v>
      </c>
      <c r="H57" s="189" t="s">
        <v>54</v>
      </c>
      <c r="IT57" s="148"/>
      <c r="IU57" s="143"/>
      <c r="IV57" s="154"/>
    </row>
    <row r="58" spans="1:256" s="4" customFormat="1" ht="15.75" customHeight="1">
      <c r="A58" s="272"/>
      <c r="B58" s="274"/>
      <c r="C58" s="265"/>
      <c r="D58" s="269"/>
      <c r="E58" s="184"/>
      <c r="F58" s="188">
        <v>56000</v>
      </c>
      <c r="G58" s="186">
        <f>IF(E58=$H$1,0,IF(E58&lt;24,"ERROR",IF(E58&lt;48,F58*E58,"ERROR")))</f>
        <v>0</v>
      </c>
      <c r="H58" s="190" t="s">
        <v>55</v>
      </c>
      <c r="IT58" s="148"/>
      <c r="IU58" s="143"/>
      <c r="IV58" s="154"/>
    </row>
    <row r="59" spans="1:256" s="4" customFormat="1" ht="23.25" customHeight="1">
      <c r="A59" s="272"/>
      <c r="B59" s="274"/>
      <c r="C59" s="265"/>
      <c r="D59" s="269"/>
      <c r="E59" s="184"/>
      <c r="F59" s="188">
        <v>54000</v>
      </c>
      <c r="G59" s="186">
        <f>IF(E59=$H$1,0,IF(E472&lt;48,"ERROR",IF(E59&lt;36,F59*E59,"ERROR")))</f>
        <v>0</v>
      </c>
      <c r="H59" s="202" t="s">
        <v>56</v>
      </c>
      <c r="IT59" s="148"/>
      <c r="IU59" s="143"/>
      <c r="IV59" s="154"/>
    </row>
    <row r="60" spans="1:256" s="4" customFormat="1" ht="14.25">
      <c r="A60" s="272" t="s">
        <v>391</v>
      </c>
      <c r="B60" s="262" t="s">
        <v>427</v>
      </c>
      <c r="C60" s="265" t="s">
        <v>48</v>
      </c>
      <c r="D60" s="268" t="s">
        <v>154</v>
      </c>
      <c r="E60" s="184"/>
      <c r="F60" s="185">
        <f>+F52</f>
        <v>200000</v>
      </c>
      <c r="G60" s="186">
        <f>IF(E60=$H$1,0,IF(E60&lt;0,"ERROR",IF(E60&lt;12,F60*E60,"ERROR")))</f>
        <v>0</v>
      </c>
      <c r="H60" s="195"/>
      <c r="IT60" s="148"/>
      <c r="IU60" s="143"/>
      <c r="IV60" s="154"/>
    </row>
    <row r="61" spans="1:256" s="4" customFormat="1" ht="14.25">
      <c r="A61" s="276"/>
      <c r="B61" s="263"/>
      <c r="C61" s="266"/>
      <c r="D61" s="269"/>
      <c r="E61" s="184"/>
      <c r="F61" s="188">
        <v>190000</v>
      </c>
      <c r="G61" s="186">
        <f>IF(E61=$H$1,0,IF(E61&lt;12,"ERROR",IF(E61&lt;24,F61*E61,"ERROR")))</f>
        <v>0</v>
      </c>
      <c r="H61" s="189" t="s">
        <v>54</v>
      </c>
      <c r="IT61" s="148"/>
      <c r="IU61" s="143"/>
      <c r="IV61" s="154"/>
    </row>
    <row r="62" spans="1:256" s="4" customFormat="1" ht="14.25">
      <c r="A62" s="276"/>
      <c r="B62" s="263"/>
      <c r="C62" s="266"/>
      <c r="D62" s="269"/>
      <c r="E62" s="184"/>
      <c r="F62" s="200">
        <v>180000</v>
      </c>
      <c r="G62" s="186">
        <f>IF(E62=$H$1,0,IF(E62&lt;24,"ERROR",IF(E62&lt;42,F62*E62,"ERROR")))</f>
        <v>0</v>
      </c>
      <c r="H62" s="190" t="s">
        <v>55</v>
      </c>
      <c r="IT62" s="148"/>
      <c r="IU62" s="143"/>
      <c r="IV62" s="154"/>
    </row>
    <row r="63" spans="1:256" s="4" customFormat="1" ht="14.25">
      <c r="A63" s="276"/>
      <c r="B63" s="263"/>
      <c r="C63" s="266"/>
      <c r="D63" s="269"/>
      <c r="E63" s="184"/>
      <c r="F63" s="201">
        <v>170000</v>
      </c>
      <c r="G63" s="186">
        <f>IF(E63=$H$1,0,IF(E63&lt;36,"ERROR",IF(E63&lt;(48*4),F63*E63,"CALL FOR PRICING")))</f>
        <v>0</v>
      </c>
      <c r="H63" s="202" t="s">
        <v>56</v>
      </c>
      <c r="IT63" s="148"/>
      <c r="IU63" s="143"/>
      <c r="IV63" s="154"/>
    </row>
    <row r="64" spans="1:256" s="4" customFormat="1" ht="14.25">
      <c r="A64" s="272" t="s">
        <v>415</v>
      </c>
      <c r="B64" s="262" t="s">
        <v>426</v>
      </c>
      <c r="C64" s="265" t="s">
        <v>48</v>
      </c>
      <c r="D64" s="268" t="s">
        <v>164</v>
      </c>
      <c r="E64" s="184"/>
      <c r="F64" s="185">
        <f>+F56</f>
        <v>60000</v>
      </c>
      <c r="G64" s="186">
        <f>IF(E64=$H$1,0,IF(E64&lt;0,"ERROR",IF(E64&lt;12,F64*E64,"ERROR")))</f>
        <v>0</v>
      </c>
      <c r="H64" s="195"/>
      <c r="IT64" s="148"/>
      <c r="IU64" s="143"/>
      <c r="IV64" s="154"/>
    </row>
    <row r="65" spans="1:256" s="4" customFormat="1" ht="14.25">
      <c r="A65" s="276"/>
      <c r="B65" s="263"/>
      <c r="C65" s="266"/>
      <c r="D65" s="269"/>
      <c r="E65" s="184"/>
      <c r="F65" s="188">
        <v>58000</v>
      </c>
      <c r="G65" s="186">
        <f>IF(E65=$H$1,0,IF(E65&lt;12,"ERROR",IF(E65&lt;24,F65*E65,"ERROR")))</f>
        <v>0</v>
      </c>
      <c r="H65" s="189" t="s">
        <v>54</v>
      </c>
      <c r="IT65" s="148"/>
      <c r="IU65" s="143"/>
      <c r="IV65" s="154"/>
    </row>
    <row r="66" spans="1:256" s="4" customFormat="1" ht="14.25">
      <c r="A66" s="276"/>
      <c r="B66" s="263"/>
      <c r="C66" s="266"/>
      <c r="D66" s="269"/>
      <c r="E66" s="184"/>
      <c r="F66" s="188">
        <v>56000</v>
      </c>
      <c r="G66" s="186">
        <f>IF(E66=$H$1,0,IF(E66&lt;24,"ERROR",IF(E66&lt;42,F66*E66,"ERROR")))</f>
        <v>0</v>
      </c>
      <c r="H66" s="190" t="s">
        <v>55</v>
      </c>
      <c r="IT66" s="148"/>
      <c r="IU66" s="143"/>
      <c r="IV66" s="154"/>
    </row>
    <row r="67" spans="1:256" s="4" customFormat="1" ht="15.75" customHeight="1" thickBot="1">
      <c r="A67" s="277"/>
      <c r="B67" s="264"/>
      <c r="C67" s="267"/>
      <c r="D67" s="270"/>
      <c r="E67" s="191"/>
      <c r="F67" s="192">
        <v>54000</v>
      </c>
      <c r="G67" s="193">
        <f>IF(E67=$H$1,0,IF(E67&lt;36,"ERROR",IF(E67&lt;(48*4),F67*E67,"CALL FOR PRICING")))</f>
        <v>0</v>
      </c>
      <c r="H67" s="194" t="s">
        <v>56</v>
      </c>
      <c r="IT67" s="148"/>
      <c r="IU67" s="143"/>
      <c r="IV67" s="154"/>
    </row>
    <row r="68" spans="1:256" s="4" customFormat="1" ht="14.25">
      <c r="A68" s="307" t="s">
        <v>402</v>
      </c>
      <c r="B68" s="309" t="s">
        <v>62</v>
      </c>
      <c r="C68" s="293" t="s">
        <v>48</v>
      </c>
      <c r="D68" s="305">
        <v>20</v>
      </c>
      <c r="E68" s="172"/>
      <c r="F68" s="173">
        <v>110000</v>
      </c>
      <c r="G68" s="174">
        <f>IF(E68=$H$1,0,IF(E68&lt;0,"ERROR",IF(E68&lt;5,F68*E68,"ERROR")))</f>
        <v>0</v>
      </c>
      <c r="H68" s="175"/>
      <c r="IT68" s="148"/>
      <c r="IU68" s="143"/>
      <c r="IV68" s="154"/>
    </row>
    <row r="69" spans="1:256" s="4" customFormat="1" ht="14.25">
      <c r="A69" s="308"/>
      <c r="B69" s="310"/>
      <c r="C69" s="294"/>
      <c r="D69" s="306"/>
      <c r="E69" s="176"/>
      <c r="F69" s="177">
        <v>105000</v>
      </c>
      <c r="G69" s="178">
        <f>IF(E69=$H$1,0,IF(E69&lt;5,"ERROR",IF(E69&lt;20,F69*E69,"ERROR")))</f>
        <v>0</v>
      </c>
      <c r="H69" s="179" t="s">
        <v>136</v>
      </c>
      <c r="IT69" s="148"/>
      <c r="IU69" s="143"/>
      <c r="IV69" s="154"/>
    </row>
    <row r="70" spans="1:256" s="4" customFormat="1" ht="14.25">
      <c r="A70" s="308"/>
      <c r="B70" s="310"/>
      <c r="C70" s="294"/>
      <c r="D70" s="306"/>
      <c r="E70" s="176"/>
      <c r="F70" s="180">
        <v>100000</v>
      </c>
      <c r="G70" s="178">
        <f>IF(E70=$H$1,0,IF(E70&lt;20,"ERROR",IF(E70&lt;48,F70*E70,"ERROR")))</f>
        <v>0</v>
      </c>
      <c r="H70" s="181" t="s">
        <v>46</v>
      </c>
      <c r="IT70" s="148"/>
      <c r="IU70" s="143"/>
      <c r="IV70" s="154"/>
    </row>
    <row r="71" spans="1:256" s="4" customFormat="1" ht="14.25">
      <c r="A71" s="308"/>
      <c r="B71" s="310"/>
      <c r="C71" s="294"/>
      <c r="D71" s="306"/>
      <c r="E71" s="176"/>
      <c r="F71" s="182">
        <v>97000</v>
      </c>
      <c r="G71" s="178">
        <f>IF(E71=$H$1,0,IF(E71&lt;48,"ERROR",IF(E71&lt;62,F71*E71,"ERROR")))</f>
        <v>0</v>
      </c>
      <c r="H71" s="183" t="s">
        <v>56</v>
      </c>
      <c r="IT71" s="148"/>
      <c r="IU71" s="143"/>
      <c r="IV71" s="154"/>
    </row>
    <row r="72" spans="1:256" s="4" customFormat="1" ht="25.5">
      <c r="A72" s="210" t="s">
        <v>432</v>
      </c>
      <c r="B72" s="205" t="s">
        <v>162</v>
      </c>
      <c r="C72" s="205" t="s">
        <v>48</v>
      </c>
      <c r="D72" s="212">
        <v>30</v>
      </c>
      <c r="E72" s="176"/>
      <c r="F72" s="213">
        <v>240000</v>
      </c>
      <c r="G72" s="178">
        <f>IF(E72=$H$1,0,IF(E72&lt;0,"ERROR",F72*E72))</f>
        <v>0</v>
      </c>
      <c r="H72" s="214"/>
      <c r="IT72" s="148"/>
      <c r="IU72" s="143"/>
      <c r="IV72" s="154"/>
    </row>
    <row r="73" spans="1:256" s="4" customFormat="1" ht="43.5" customHeight="1">
      <c r="A73" s="210" t="s">
        <v>393</v>
      </c>
      <c r="B73" s="205" t="s">
        <v>392</v>
      </c>
      <c r="C73" s="205"/>
      <c r="D73" s="212" t="s">
        <v>208</v>
      </c>
      <c r="E73" s="176"/>
      <c r="F73" s="213">
        <v>400000</v>
      </c>
      <c r="G73" s="178">
        <f>IF(E73=$H$1,0,IF(E73&lt;0,"ERROR",F73*E73))</f>
        <v>0</v>
      </c>
      <c r="H73" s="215" t="s">
        <v>401</v>
      </c>
      <c r="IT73" s="148"/>
      <c r="IU73" s="143"/>
      <c r="IV73" s="154"/>
    </row>
    <row r="74" spans="1:256" s="4" customFormat="1" ht="45" customHeight="1" thickBot="1">
      <c r="A74" s="216" t="s">
        <v>408</v>
      </c>
      <c r="B74" s="218" t="s">
        <v>407</v>
      </c>
      <c r="C74" s="218"/>
      <c r="D74" s="219" t="s">
        <v>208</v>
      </c>
      <c r="E74" s="220"/>
      <c r="F74" s="221">
        <v>400000</v>
      </c>
      <c r="G74" s="228">
        <f>IF(E74=$H$1,0,IF(E74&lt;0,"ERROR",F74*E74))</f>
        <v>0</v>
      </c>
      <c r="H74" s="229" t="s">
        <v>401</v>
      </c>
      <c r="IT74" s="148"/>
      <c r="IU74" s="143"/>
      <c r="IV74" s="154"/>
    </row>
    <row r="75" spans="1:256" s="19" customFormat="1" ht="12.75" customHeight="1">
      <c r="A75" s="170" t="s">
        <v>276</v>
      </c>
      <c r="B75" s="21"/>
      <c r="D75" s="18"/>
      <c r="IT75" s="147"/>
      <c r="IU75" s="54"/>
      <c r="IV75" s="153"/>
    </row>
    <row r="76" spans="1:256" s="4" customFormat="1" ht="14.25">
      <c r="A76" s="295" t="s">
        <v>14</v>
      </c>
      <c r="B76" s="295" t="s">
        <v>64</v>
      </c>
      <c r="C76" s="289" t="s">
        <v>47</v>
      </c>
      <c r="D76" s="291" t="s">
        <v>4</v>
      </c>
      <c r="E76" s="94"/>
      <c r="F76" s="86">
        <v>100000</v>
      </c>
      <c r="G76" s="33">
        <f aca="true" t="shared" si="1" ref="G76:G92">+F76*E76</f>
        <v>0</v>
      </c>
      <c r="H76" s="59" t="s">
        <v>5</v>
      </c>
      <c r="IT76" s="148"/>
      <c r="IU76" s="143"/>
      <c r="IV76" s="154"/>
    </row>
    <row r="77" spans="1:256" s="4" customFormat="1" ht="15" thickBot="1">
      <c r="A77" s="296"/>
      <c r="B77" s="296"/>
      <c r="C77" s="290"/>
      <c r="D77" s="292"/>
      <c r="E77" s="94"/>
      <c r="F77" s="111">
        <v>90000</v>
      </c>
      <c r="G77" s="56">
        <f t="shared" si="1"/>
        <v>0</v>
      </c>
      <c r="H77" s="60" t="s">
        <v>6</v>
      </c>
      <c r="IT77" s="148"/>
      <c r="IU77" s="143"/>
      <c r="IV77" s="154"/>
    </row>
    <row r="78" spans="1:256" s="4" customFormat="1" ht="14.25">
      <c r="A78" s="226" t="s">
        <v>434</v>
      </c>
      <c r="B78" s="242" t="s">
        <v>216</v>
      </c>
      <c r="C78" s="243" t="s">
        <v>48</v>
      </c>
      <c r="D78" s="244" t="s">
        <v>366</v>
      </c>
      <c r="E78" s="196"/>
      <c r="F78" s="245">
        <v>150000</v>
      </c>
      <c r="G78" s="246">
        <f t="shared" si="1"/>
        <v>0</v>
      </c>
      <c r="H78" s="199"/>
      <c r="IT78" s="148"/>
      <c r="IU78" s="143"/>
      <c r="IV78" s="154"/>
    </row>
    <row r="79" spans="1:256" s="4" customFormat="1" ht="15" thickBot="1">
      <c r="A79" s="224" t="s">
        <v>435</v>
      </c>
      <c r="B79" s="225" t="s">
        <v>216</v>
      </c>
      <c r="C79" s="227" t="s">
        <v>48</v>
      </c>
      <c r="D79" s="247" t="s">
        <v>365</v>
      </c>
      <c r="E79" s="191"/>
      <c r="F79" s="248">
        <v>297000</v>
      </c>
      <c r="G79" s="249">
        <f>+F79*E79</f>
        <v>0</v>
      </c>
      <c r="H79" s="250"/>
      <c r="IT79" s="148"/>
      <c r="IU79" s="143"/>
      <c r="IV79" s="154"/>
    </row>
    <row r="80" spans="1:256" s="4" customFormat="1" ht="28.5">
      <c r="A80" s="226" t="s">
        <v>436</v>
      </c>
      <c r="B80" s="242" t="s">
        <v>330</v>
      </c>
      <c r="C80" s="243" t="s">
        <v>48</v>
      </c>
      <c r="D80" s="244" t="s">
        <v>335</v>
      </c>
      <c r="E80" s="196"/>
      <c r="F80" s="245">
        <v>1700000</v>
      </c>
      <c r="G80" s="246">
        <f t="shared" si="1"/>
        <v>0</v>
      </c>
      <c r="H80" s="297" t="s">
        <v>383</v>
      </c>
      <c r="IT80" s="148"/>
      <c r="IU80" s="143"/>
      <c r="IV80" s="154"/>
    </row>
    <row r="81" spans="1:256" s="4" customFormat="1" ht="28.5">
      <c r="A81" s="206" t="s">
        <v>436</v>
      </c>
      <c r="B81" s="207" t="s">
        <v>331</v>
      </c>
      <c r="C81" s="223" t="s">
        <v>48</v>
      </c>
      <c r="D81" s="251" t="s">
        <v>93</v>
      </c>
      <c r="E81" s="184"/>
      <c r="F81" s="252">
        <v>95000</v>
      </c>
      <c r="G81" s="253">
        <f t="shared" si="1"/>
        <v>0</v>
      </c>
      <c r="H81" s="298"/>
      <c r="IT81" s="148"/>
      <c r="IU81" s="143"/>
      <c r="IV81" s="154"/>
    </row>
    <row r="82" spans="1:256" s="4" customFormat="1" ht="29.25" thickBot="1">
      <c r="A82" s="224" t="s">
        <v>436</v>
      </c>
      <c r="B82" s="225" t="s">
        <v>332</v>
      </c>
      <c r="C82" s="227" t="s">
        <v>48</v>
      </c>
      <c r="D82" s="247" t="s">
        <v>336</v>
      </c>
      <c r="E82" s="191"/>
      <c r="F82" s="248">
        <v>185000</v>
      </c>
      <c r="G82" s="249">
        <f t="shared" si="1"/>
        <v>0</v>
      </c>
      <c r="H82" s="299"/>
      <c r="IT82" s="148"/>
      <c r="IU82" s="143"/>
      <c r="IV82" s="154"/>
    </row>
    <row r="83" spans="1:256" s="4" customFormat="1" ht="28.5">
      <c r="A83" s="226" t="s">
        <v>437</v>
      </c>
      <c r="B83" s="242" t="s">
        <v>327</v>
      </c>
      <c r="C83" s="243" t="s">
        <v>48</v>
      </c>
      <c r="D83" s="244" t="s">
        <v>335</v>
      </c>
      <c r="E83" s="196"/>
      <c r="F83" s="245">
        <v>2000000</v>
      </c>
      <c r="G83" s="246">
        <f>+F83*E83</f>
        <v>0</v>
      </c>
      <c r="H83" s="282" t="s">
        <v>383</v>
      </c>
      <c r="IT83" s="148"/>
      <c r="IU83" s="143"/>
      <c r="IV83" s="154"/>
    </row>
    <row r="84" spans="1:256" s="4" customFormat="1" ht="28.5">
      <c r="A84" s="206" t="s">
        <v>437</v>
      </c>
      <c r="B84" s="207" t="s">
        <v>328</v>
      </c>
      <c r="C84" s="223" t="s">
        <v>48</v>
      </c>
      <c r="D84" s="251" t="s">
        <v>93</v>
      </c>
      <c r="E84" s="184"/>
      <c r="F84" s="252">
        <v>115000</v>
      </c>
      <c r="G84" s="253">
        <f>+F84*E84</f>
        <v>0</v>
      </c>
      <c r="H84" s="283"/>
      <c r="IT84" s="148"/>
      <c r="IU84" s="143"/>
      <c r="IV84" s="154"/>
    </row>
    <row r="85" spans="1:256" s="4" customFormat="1" ht="29.25" thickBot="1">
      <c r="A85" s="224" t="s">
        <v>437</v>
      </c>
      <c r="B85" s="225" t="s">
        <v>329</v>
      </c>
      <c r="C85" s="227" t="s">
        <v>48</v>
      </c>
      <c r="D85" s="247" t="s">
        <v>336</v>
      </c>
      <c r="E85" s="191"/>
      <c r="F85" s="248">
        <v>225000</v>
      </c>
      <c r="G85" s="249">
        <f>+F85*E85</f>
        <v>0</v>
      </c>
      <c r="H85" s="284"/>
      <c r="IT85" s="148"/>
      <c r="IU85" s="143"/>
      <c r="IV85" s="154"/>
    </row>
    <row r="86" spans="1:256" s="4" customFormat="1" ht="57.75">
      <c r="A86" s="226" t="s">
        <v>337</v>
      </c>
      <c r="B86" s="242" t="s">
        <v>333</v>
      </c>
      <c r="C86" s="243" t="s">
        <v>48</v>
      </c>
      <c r="D86" s="244" t="s">
        <v>93</v>
      </c>
      <c r="E86" s="196"/>
      <c r="F86" s="245">
        <v>125000</v>
      </c>
      <c r="G86" s="246">
        <f t="shared" si="1"/>
        <v>0</v>
      </c>
      <c r="H86" s="199"/>
      <c r="IT86" s="148"/>
      <c r="IU86" s="143"/>
      <c r="IV86" s="154"/>
    </row>
    <row r="87" spans="1:256" s="4" customFormat="1" ht="58.5" thickBot="1">
      <c r="A87" s="224" t="s">
        <v>337</v>
      </c>
      <c r="B87" s="225" t="s">
        <v>334</v>
      </c>
      <c r="C87" s="227" t="s">
        <v>48</v>
      </c>
      <c r="D87" s="247" t="s">
        <v>336</v>
      </c>
      <c r="E87" s="191"/>
      <c r="F87" s="248">
        <v>245000</v>
      </c>
      <c r="G87" s="249">
        <f t="shared" si="1"/>
        <v>0</v>
      </c>
      <c r="H87" s="250"/>
      <c r="IT87" s="148"/>
      <c r="IU87" s="143"/>
      <c r="IV87" s="154"/>
    </row>
    <row r="88" spans="1:256" s="4" customFormat="1" ht="24">
      <c r="A88" s="73" t="s">
        <v>140</v>
      </c>
      <c r="B88" s="32" t="s">
        <v>65</v>
      </c>
      <c r="C88" s="80" t="s">
        <v>47</v>
      </c>
      <c r="D88" s="91" t="s">
        <v>4</v>
      </c>
      <c r="E88" s="94"/>
      <c r="F88" s="86">
        <v>110000</v>
      </c>
      <c r="G88" s="33">
        <f t="shared" si="1"/>
        <v>0</v>
      </c>
      <c r="H88" s="59"/>
      <c r="IT88" s="148"/>
      <c r="IU88" s="143"/>
      <c r="IV88" s="154"/>
    </row>
    <row r="89" spans="1:256" s="4" customFormat="1" ht="22.5">
      <c r="A89" s="74" t="s">
        <v>142</v>
      </c>
      <c r="B89" s="32" t="s">
        <v>71</v>
      </c>
      <c r="C89" s="33" t="s">
        <v>47</v>
      </c>
      <c r="D89" s="37" t="s">
        <v>4</v>
      </c>
      <c r="E89" s="94"/>
      <c r="F89" s="86">
        <v>90000</v>
      </c>
      <c r="G89" s="33">
        <f t="shared" si="1"/>
        <v>0</v>
      </c>
      <c r="H89" s="59"/>
      <c r="IT89" s="148"/>
      <c r="IU89" s="143"/>
      <c r="IV89" s="154"/>
    </row>
    <row r="90" spans="1:256" s="4" customFormat="1" ht="23.25">
      <c r="A90" s="73" t="s">
        <v>142</v>
      </c>
      <c r="B90" s="32" t="s">
        <v>103</v>
      </c>
      <c r="C90" s="33" t="s">
        <v>47</v>
      </c>
      <c r="D90" s="37" t="s">
        <v>4</v>
      </c>
      <c r="E90" s="94"/>
      <c r="F90" s="111">
        <v>70000</v>
      </c>
      <c r="G90" s="56">
        <f t="shared" si="1"/>
        <v>0</v>
      </c>
      <c r="H90" s="60" t="s">
        <v>7</v>
      </c>
      <c r="IT90" s="148"/>
      <c r="IU90" s="143"/>
      <c r="IV90" s="154"/>
    </row>
    <row r="91" spans="1:256" s="4" customFormat="1" ht="14.25">
      <c r="A91" s="73" t="s">
        <v>35</v>
      </c>
      <c r="B91" s="32" t="s">
        <v>72</v>
      </c>
      <c r="C91" s="33" t="s">
        <v>47</v>
      </c>
      <c r="D91" s="37" t="s">
        <v>4</v>
      </c>
      <c r="E91" s="94"/>
      <c r="F91" s="86">
        <v>90000</v>
      </c>
      <c r="G91" s="33">
        <f t="shared" si="1"/>
        <v>0</v>
      </c>
      <c r="H91" s="59"/>
      <c r="IT91" s="148"/>
      <c r="IU91" s="143"/>
      <c r="IV91" s="154"/>
    </row>
    <row r="92" spans="1:256" s="4" customFormat="1" ht="14.25">
      <c r="A92" s="75" t="s">
        <v>141</v>
      </c>
      <c r="B92" s="38" t="s">
        <v>73</v>
      </c>
      <c r="C92" s="38" t="s">
        <v>47</v>
      </c>
      <c r="D92" s="37" t="s">
        <v>45</v>
      </c>
      <c r="E92" s="94"/>
      <c r="F92" s="86">
        <v>160000</v>
      </c>
      <c r="G92" s="33">
        <f t="shared" si="1"/>
        <v>0</v>
      </c>
      <c r="H92" s="59"/>
      <c r="IT92" s="148"/>
      <c r="IU92" s="143"/>
      <c r="IV92" s="154"/>
    </row>
    <row r="93" spans="1:256" s="19" customFormat="1" ht="12.75" customHeight="1">
      <c r="A93" s="21" t="s">
        <v>275</v>
      </c>
      <c r="B93" s="21"/>
      <c r="D93" s="18"/>
      <c r="IT93" s="147"/>
      <c r="IU93" s="54"/>
      <c r="IV93" s="153"/>
    </row>
    <row r="94" spans="1:256" s="4" customFormat="1" ht="14.25">
      <c r="A94" s="135" t="s">
        <v>281</v>
      </c>
      <c r="B94" s="133" t="s">
        <v>282</v>
      </c>
      <c r="C94" s="133" t="s">
        <v>48</v>
      </c>
      <c r="D94" s="134" t="s">
        <v>4</v>
      </c>
      <c r="E94" s="94"/>
      <c r="F94" s="86">
        <v>180000</v>
      </c>
      <c r="G94" s="47">
        <f>IF(E94=$H$1,0,IF(E94&lt;0,"ERROR",IF(E94&lt;15,F94*E94,"ERROR")))</f>
        <v>0</v>
      </c>
      <c r="H94" s="59"/>
      <c r="IT94" s="148"/>
      <c r="IU94" s="143"/>
      <c r="IV94" s="154"/>
    </row>
    <row r="95" spans="1:256" s="4" customFormat="1" ht="14.25">
      <c r="A95" s="295" t="s">
        <v>16</v>
      </c>
      <c r="B95" s="289" t="s">
        <v>70</v>
      </c>
      <c r="C95" s="289" t="s">
        <v>48</v>
      </c>
      <c r="D95" s="291">
        <v>20</v>
      </c>
      <c r="E95" s="94"/>
      <c r="F95" s="86">
        <v>75000</v>
      </c>
      <c r="G95" s="47">
        <f>IF(E95=$H$1,0,IF(E95&lt;0,"ERROR",IF(E95&lt;15,F95*E95,"ERROR")))</f>
        <v>0</v>
      </c>
      <c r="H95" s="59"/>
      <c r="IT95" s="148"/>
      <c r="IU95" s="143"/>
      <c r="IV95" s="154"/>
    </row>
    <row r="96" spans="1:256" s="4" customFormat="1" ht="14.25">
      <c r="A96" s="296"/>
      <c r="B96" s="290"/>
      <c r="C96" s="290"/>
      <c r="D96" s="292"/>
      <c r="E96" s="94"/>
      <c r="F96" s="111">
        <v>70000</v>
      </c>
      <c r="G96" s="47">
        <f>IF(E96=$H$1,0,IF(E96&lt;15,"ERROR",IF(E96&lt;(200),F96*E96,"CALL FOR PRICING")))</f>
        <v>0</v>
      </c>
      <c r="H96" s="60" t="s">
        <v>6</v>
      </c>
      <c r="IT96" s="148"/>
      <c r="IU96" s="143"/>
      <c r="IV96" s="154"/>
    </row>
    <row r="97" spans="1:256" s="4" customFormat="1" ht="25.5">
      <c r="A97" s="97" t="s">
        <v>210</v>
      </c>
      <c r="B97" s="133" t="s">
        <v>203</v>
      </c>
      <c r="C97" s="289" t="s">
        <v>47</v>
      </c>
      <c r="D97" s="134" t="s">
        <v>4</v>
      </c>
      <c r="E97" s="94"/>
      <c r="F97" s="111">
        <v>180000</v>
      </c>
      <c r="G97" s="47">
        <f aca="true" t="shared" si="2" ref="G97:G104">IF(E97=$H$1,0,IF(E97&lt;0,"ERROR",F97*E97))</f>
        <v>0</v>
      </c>
      <c r="H97" s="60"/>
      <c r="IT97" s="148"/>
      <c r="IU97" s="143"/>
      <c r="IV97" s="154"/>
    </row>
    <row r="98" spans="1:256" s="4" customFormat="1" ht="25.5">
      <c r="A98" s="97" t="s">
        <v>211</v>
      </c>
      <c r="B98" s="133" t="s">
        <v>200</v>
      </c>
      <c r="C98" s="290" t="s">
        <v>47</v>
      </c>
      <c r="D98" s="134" t="s">
        <v>4</v>
      </c>
      <c r="E98" s="94"/>
      <c r="F98" s="111">
        <v>180000</v>
      </c>
      <c r="G98" s="47">
        <f t="shared" si="2"/>
        <v>0</v>
      </c>
      <c r="H98" s="60"/>
      <c r="IT98" s="148"/>
      <c r="IU98" s="143"/>
      <c r="IV98" s="154"/>
    </row>
    <row r="99" spans="1:256" s="4" customFormat="1" ht="25.5">
      <c r="A99" s="97" t="s">
        <v>212</v>
      </c>
      <c r="B99" s="133" t="s">
        <v>202</v>
      </c>
      <c r="C99" s="289" t="s">
        <v>47</v>
      </c>
      <c r="D99" s="134" t="s">
        <v>4</v>
      </c>
      <c r="E99" s="94"/>
      <c r="F99" s="111">
        <v>160000</v>
      </c>
      <c r="G99" s="47">
        <f t="shared" si="2"/>
        <v>0</v>
      </c>
      <c r="H99" s="60"/>
      <c r="IT99" s="148"/>
      <c r="IU99" s="143"/>
      <c r="IV99" s="154"/>
    </row>
    <row r="100" spans="1:256" s="4" customFormat="1" ht="25.5">
      <c r="A100" s="97" t="s">
        <v>213</v>
      </c>
      <c r="B100" s="133" t="s">
        <v>201</v>
      </c>
      <c r="C100" s="290" t="s">
        <v>47</v>
      </c>
      <c r="D100" s="134" t="s">
        <v>4</v>
      </c>
      <c r="E100" s="94"/>
      <c r="F100" s="111">
        <v>160000</v>
      </c>
      <c r="G100" s="47">
        <f t="shared" si="2"/>
        <v>0</v>
      </c>
      <c r="H100" s="60"/>
      <c r="IT100" s="148"/>
      <c r="IU100" s="143"/>
      <c r="IV100" s="154"/>
    </row>
    <row r="101" spans="1:256" s="4" customFormat="1" ht="25.5">
      <c r="A101" s="135" t="s">
        <v>287</v>
      </c>
      <c r="B101" s="133" t="s">
        <v>283</v>
      </c>
      <c r="C101" s="289" t="s">
        <v>47</v>
      </c>
      <c r="D101" s="134" t="s">
        <v>4</v>
      </c>
      <c r="E101" s="94"/>
      <c r="F101" s="111">
        <v>160000</v>
      </c>
      <c r="G101" s="47">
        <f t="shared" si="2"/>
        <v>0</v>
      </c>
      <c r="H101" s="60"/>
      <c r="IT101" s="148"/>
      <c r="IU101" s="143"/>
      <c r="IV101" s="154"/>
    </row>
    <row r="102" spans="1:256" s="4" customFormat="1" ht="25.5">
      <c r="A102" s="135" t="s">
        <v>288</v>
      </c>
      <c r="B102" s="133" t="s">
        <v>284</v>
      </c>
      <c r="C102" s="290" t="s">
        <v>47</v>
      </c>
      <c r="D102" s="134" t="s">
        <v>4</v>
      </c>
      <c r="E102" s="94"/>
      <c r="F102" s="111">
        <v>160000</v>
      </c>
      <c r="G102" s="47">
        <f t="shared" si="2"/>
        <v>0</v>
      </c>
      <c r="H102" s="60"/>
      <c r="IT102" s="148"/>
      <c r="IU102" s="143"/>
      <c r="IV102" s="154"/>
    </row>
    <row r="103" spans="1:256" s="4" customFormat="1" ht="25.5">
      <c r="A103" s="135" t="s">
        <v>289</v>
      </c>
      <c r="B103" s="133" t="s">
        <v>285</v>
      </c>
      <c r="C103" s="289" t="s">
        <v>47</v>
      </c>
      <c r="D103" s="134" t="s">
        <v>4</v>
      </c>
      <c r="E103" s="94"/>
      <c r="F103" s="111">
        <v>160000</v>
      </c>
      <c r="G103" s="47">
        <f t="shared" si="2"/>
        <v>0</v>
      </c>
      <c r="H103" s="60"/>
      <c r="IT103" s="148"/>
      <c r="IU103" s="143"/>
      <c r="IV103" s="154"/>
    </row>
    <row r="104" spans="1:256" s="4" customFormat="1" ht="25.5">
      <c r="A104" s="135" t="s">
        <v>290</v>
      </c>
      <c r="B104" s="133" t="s">
        <v>286</v>
      </c>
      <c r="C104" s="290" t="s">
        <v>47</v>
      </c>
      <c r="D104" s="134" t="s">
        <v>4</v>
      </c>
      <c r="E104" s="94"/>
      <c r="F104" s="111">
        <v>160000</v>
      </c>
      <c r="G104" s="47">
        <f t="shared" si="2"/>
        <v>0</v>
      </c>
      <c r="H104" s="60"/>
      <c r="IT104" s="148"/>
      <c r="IU104" s="143"/>
      <c r="IV104" s="154"/>
    </row>
    <row r="105" spans="1:256" s="48" customFormat="1" ht="14.25">
      <c r="A105" s="314" t="s">
        <v>155</v>
      </c>
      <c r="B105" s="314" t="s">
        <v>104</v>
      </c>
      <c r="C105" s="319" t="s">
        <v>48</v>
      </c>
      <c r="D105" s="316">
        <v>12</v>
      </c>
      <c r="E105" s="95"/>
      <c r="F105" s="120">
        <v>72000</v>
      </c>
      <c r="G105" s="47">
        <f>IF(E105=$H$1,0,IF(E105&lt;0,"ERROR",IF(E105&lt;12,F105*E105,"ERROR")))</f>
        <v>0</v>
      </c>
      <c r="H105" s="62"/>
      <c r="IT105" s="149"/>
      <c r="IU105" s="144"/>
      <c r="IV105" s="155"/>
    </row>
    <row r="106" spans="1:256" s="48" customFormat="1" ht="14.25">
      <c r="A106" s="315"/>
      <c r="B106" s="315"/>
      <c r="C106" s="320"/>
      <c r="D106" s="317"/>
      <c r="E106" s="95"/>
      <c r="F106" s="121">
        <v>66000</v>
      </c>
      <c r="G106" s="47">
        <f>IF(E106=$H$1,0,IF(E106&lt;12,"ERROR",IF(E106&lt;36,F106*E106,"ERROR")))</f>
        <v>0</v>
      </c>
      <c r="H106" s="63" t="s">
        <v>54</v>
      </c>
      <c r="IT106" s="149"/>
      <c r="IU106" s="144"/>
      <c r="IV106" s="155"/>
    </row>
    <row r="107" spans="1:256" s="48" customFormat="1" ht="14.25">
      <c r="A107" s="315"/>
      <c r="B107" s="315"/>
      <c r="C107" s="320"/>
      <c r="D107" s="317"/>
      <c r="E107" s="95"/>
      <c r="F107" s="122">
        <v>60000</v>
      </c>
      <c r="G107" s="47">
        <f>IF(E107=$H$1,0,IF(E107&lt;36,"ERROR",IF(E107&lt;(200),F107*E107,"CALL FOR PRICING")))</f>
        <v>0</v>
      </c>
      <c r="H107" s="64" t="s">
        <v>143</v>
      </c>
      <c r="IT107" s="149"/>
      <c r="IU107" s="144"/>
      <c r="IV107" s="155"/>
    </row>
    <row r="108" spans="1:256" s="48" customFormat="1" ht="14.25">
      <c r="A108" s="314" t="s">
        <v>132</v>
      </c>
      <c r="B108" s="314" t="s">
        <v>131</v>
      </c>
      <c r="C108" s="50" t="s">
        <v>48</v>
      </c>
      <c r="D108" s="316">
        <v>24</v>
      </c>
      <c r="E108" s="95"/>
      <c r="F108" s="120">
        <v>120000</v>
      </c>
      <c r="G108" s="47">
        <f>IF(E108=$H$1,0,IF(E108&lt;0,"ERROR",IF(E108&lt;6,F108*E108,"ERROR")))</f>
        <v>0</v>
      </c>
      <c r="H108" s="62"/>
      <c r="IT108" s="149"/>
      <c r="IU108" s="144"/>
      <c r="IV108" s="155"/>
    </row>
    <row r="109" spans="1:256" s="48" customFormat="1" ht="14.25">
      <c r="A109" s="315"/>
      <c r="B109" s="315"/>
      <c r="C109" s="50" t="s">
        <v>48</v>
      </c>
      <c r="D109" s="317"/>
      <c r="E109" s="95"/>
      <c r="F109" s="121">
        <v>115000</v>
      </c>
      <c r="G109" s="47">
        <f>IF(E109=$H$1,0,IF(E109&lt;6,"ERROR",IF(E109&lt;12,F109*E109,"ERROR")))</f>
        <v>0</v>
      </c>
      <c r="H109" s="63" t="s">
        <v>136</v>
      </c>
      <c r="IT109" s="149"/>
      <c r="IU109" s="144"/>
      <c r="IV109" s="155"/>
    </row>
    <row r="110" spans="1:256" s="48" customFormat="1" ht="14.25">
      <c r="A110" s="315"/>
      <c r="B110" s="315"/>
      <c r="C110" s="50" t="s">
        <v>48</v>
      </c>
      <c r="D110" s="317"/>
      <c r="E110" s="95"/>
      <c r="F110" s="122">
        <v>110000</v>
      </c>
      <c r="G110" s="47">
        <f>IF(E110=$H$1,0,IF(E110&lt;12,"ERROR",IF(E110&lt;24,F110*E110,"ERROR")))</f>
        <v>0</v>
      </c>
      <c r="H110" s="64" t="s">
        <v>54</v>
      </c>
      <c r="IT110" s="149"/>
      <c r="IU110" s="144"/>
      <c r="IV110" s="155"/>
    </row>
    <row r="111" spans="1:256" s="48" customFormat="1" ht="14.25">
      <c r="A111" s="315"/>
      <c r="B111" s="315"/>
      <c r="C111" s="49" t="s">
        <v>47</v>
      </c>
      <c r="D111" s="317"/>
      <c r="E111" s="95"/>
      <c r="F111" s="123">
        <v>100000</v>
      </c>
      <c r="G111" s="47">
        <f>IF(E111=$H$1,0,IF(E111&lt;24,"ERROR",IF(E111&lt;48,F111*E111,"ERROR")))</f>
        <v>0</v>
      </c>
      <c r="H111" s="65" t="s">
        <v>55</v>
      </c>
      <c r="IT111" s="149"/>
      <c r="IU111" s="144"/>
      <c r="IV111" s="155"/>
    </row>
    <row r="112" spans="1:256" s="48" customFormat="1" ht="14.25">
      <c r="A112" s="315"/>
      <c r="B112" s="315"/>
      <c r="C112" s="49" t="s">
        <v>47</v>
      </c>
      <c r="D112" s="317"/>
      <c r="E112" s="95"/>
      <c r="F112" s="124">
        <v>95000</v>
      </c>
      <c r="G112" s="47">
        <f>IF(E112=$H$1,0,IF(E112&lt;48,"ERROR",IF(E112&lt;(48*4),F112*E112,"CALL FOR PRICING")))</f>
        <v>0</v>
      </c>
      <c r="H112" s="66" t="s">
        <v>56</v>
      </c>
      <c r="IT112" s="149"/>
      <c r="IU112" s="144"/>
      <c r="IV112" s="155"/>
    </row>
    <row r="113" spans="1:256" s="4" customFormat="1" ht="14.25">
      <c r="A113" s="295" t="s">
        <v>50</v>
      </c>
      <c r="B113" s="295" t="s">
        <v>67</v>
      </c>
      <c r="C113" s="72" t="s">
        <v>48</v>
      </c>
      <c r="D113" s="291">
        <v>20</v>
      </c>
      <c r="E113" s="94"/>
      <c r="F113" s="86">
        <v>150000</v>
      </c>
      <c r="G113" s="47">
        <f>IF(E113=$H$1,0,IF(E113&lt;0,"ERROR",IF(E113&lt;6,F113*E113,"ERROR")))</f>
        <v>0</v>
      </c>
      <c r="H113" s="59"/>
      <c r="IT113" s="148"/>
      <c r="IU113" s="143"/>
      <c r="IV113" s="154"/>
    </row>
    <row r="114" spans="1:256" s="4" customFormat="1" ht="14.25">
      <c r="A114" s="296"/>
      <c r="B114" s="296"/>
      <c r="C114" s="72" t="s">
        <v>47</v>
      </c>
      <c r="D114" s="292"/>
      <c r="E114" s="94"/>
      <c r="F114" s="111">
        <v>140000</v>
      </c>
      <c r="G114" s="47">
        <f>IF(E114=$H$1,0,IF(E114&lt;6,"ERROR",IF(E114&lt;12,F114*E114,"ERROR")))</f>
        <v>0</v>
      </c>
      <c r="H114" s="60" t="s">
        <v>136</v>
      </c>
      <c r="IT114" s="148"/>
      <c r="IU114" s="143"/>
      <c r="IV114" s="154"/>
    </row>
    <row r="115" spans="1:256" s="4" customFormat="1" ht="14.25">
      <c r="A115" s="296"/>
      <c r="B115" s="296"/>
      <c r="C115" s="72" t="s">
        <v>47</v>
      </c>
      <c r="D115" s="292"/>
      <c r="E115" s="94"/>
      <c r="F115" s="112">
        <v>130000</v>
      </c>
      <c r="G115" s="47">
        <f>IF(E115=$H$1,0,IF(E115&lt;12,"ERROR",IF(E115&lt;24,F115*E115,"ERROR")))</f>
        <v>0</v>
      </c>
      <c r="H115" s="61" t="s">
        <v>54</v>
      </c>
      <c r="IT115" s="148"/>
      <c r="IU115" s="143"/>
      <c r="IV115" s="154"/>
    </row>
    <row r="116" spans="1:256" s="4" customFormat="1" ht="15" thickBot="1">
      <c r="A116" s="296"/>
      <c r="B116" s="296"/>
      <c r="C116" s="72" t="s">
        <v>47</v>
      </c>
      <c r="D116" s="292"/>
      <c r="E116" s="94"/>
      <c r="F116" s="113">
        <v>115000</v>
      </c>
      <c r="G116" s="47">
        <f>IF(E116=$H$1,0,IF(E116&lt;24,"ERROR",IF(E116&lt;100,F116*E116,"call for pricing")))</f>
        <v>0</v>
      </c>
      <c r="H116" s="78" t="s">
        <v>55</v>
      </c>
      <c r="IT116" s="148"/>
      <c r="IU116" s="143"/>
      <c r="IV116" s="154"/>
    </row>
    <row r="117" spans="1:256" s="4" customFormat="1" ht="14.25">
      <c r="A117" s="278" t="s">
        <v>18</v>
      </c>
      <c r="B117" s="313" t="s">
        <v>66</v>
      </c>
      <c r="C117" s="280" t="s">
        <v>48</v>
      </c>
      <c r="D117" s="281">
        <v>10</v>
      </c>
      <c r="E117" s="196"/>
      <c r="F117" s="197">
        <v>110000</v>
      </c>
      <c r="G117" s="198">
        <f>IF(E117=$H$1,0,IF(E117&lt;0,"ERROR",IF(E117&lt;12,F117*E117,"ERROR")))</f>
        <v>0</v>
      </c>
      <c r="H117" s="199"/>
      <c r="IT117" s="148"/>
      <c r="IU117" s="143"/>
      <c r="IV117" s="154"/>
    </row>
    <row r="118" spans="1:256" s="4" customFormat="1" ht="14.25">
      <c r="A118" s="271"/>
      <c r="B118" s="312"/>
      <c r="C118" s="275"/>
      <c r="D118" s="318"/>
      <c r="E118" s="184"/>
      <c r="F118" s="188">
        <v>100000</v>
      </c>
      <c r="G118" s="186">
        <f>IF(E118=$H$1,0,IF(E118&lt;12,"ERROR",IF(E118&lt;18,F118*E118,"ERROR")))</f>
        <v>0</v>
      </c>
      <c r="H118" s="189" t="s">
        <v>54</v>
      </c>
      <c r="IT118" s="148"/>
      <c r="IU118" s="143"/>
      <c r="IV118" s="154"/>
    </row>
    <row r="119" spans="1:256" s="4" customFormat="1" ht="14.25">
      <c r="A119" s="271"/>
      <c r="B119" s="312"/>
      <c r="C119" s="275"/>
      <c r="D119" s="318"/>
      <c r="E119" s="184"/>
      <c r="F119" s="200">
        <v>95000</v>
      </c>
      <c r="G119" s="186">
        <f>IF(E119=$H$1,0,IF(E119&lt;18,"ERROR",IF(E119&lt;24,F119*E119,"ERROR")))</f>
        <v>0</v>
      </c>
      <c r="H119" s="190" t="s">
        <v>139</v>
      </c>
      <c r="IT119" s="148"/>
      <c r="IU119" s="143"/>
      <c r="IV119" s="154"/>
    </row>
    <row r="120" spans="1:256" s="4" customFormat="1" ht="14.25">
      <c r="A120" s="271"/>
      <c r="B120" s="312"/>
      <c r="C120" s="275"/>
      <c r="D120" s="318"/>
      <c r="E120" s="184"/>
      <c r="F120" s="201">
        <v>90000</v>
      </c>
      <c r="G120" s="186">
        <f>IF(E120=$H$1,0,IF(E120&lt;24,"ERROR",IF(E120&lt;48,F120*E120,"ERROR")))</f>
        <v>0</v>
      </c>
      <c r="H120" s="202" t="s">
        <v>55</v>
      </c>
      <c r="IT120" s="148"/>
      <c r="IU120" s="143"/>
      <c r="IV120" s="154"/>
    </row>
    <row r="121" spans="1:256" s="4" customFormat="1" ht="14.25">
      <c r="A121" s="272"/>
      <c r="B121" s="274"/>
      <c r="C121" s="265"/>
      <c r="D121" s="268"/>
      <c r="E121" s="184"/>
      <c r="F121" s="254">
        <v>85000</v>
      </c>
      <c r="G121" s="186">
        <f>IF(E121=$H$1,0,IF(E121&lt;48,"ERROR",IF(E121&lt;(200),F121*E121,"CALL FOR PRICING")))</f>
        <v>0</v>
      </c>
      <c r="H121" s="255" t="s">
        <v>56</v>
      </c>
      <c r="IT121" s="148"/>
      <c r="IU121" s="143"/>
      <c r="IV121" s="154"/>
    </row>
    <row r="122" spans="1:256" s="4" customFormat="1" ht="14.25">
      <c r="A122" s="271" t="s">
        <v>441</v>
      </c>
      <c r="B122" s="312" t="s">
        <v>439</v>
      </c>
      <c r="C122" s="275" t="s">
        <v>48</v>
      </c>
      <c r="D122" s="318">
        <v>10</v>
      </c>
      <c r="E122" s="184"/>
      <c r="F122" s="185">
        <v>110000</v>
      </c>
      <c r="G122" s="186">
        <f>IF(E122=$H$1,0,IF(E122&lt;0,"ERROR",IF(E122&lt;12,F122*E122,"ERROR")))</f>
        <v>0</v>
      </c>
      <c r="H122" s="187"/>
      <c r="IT122" s="148"/>
      <c r="IU122" s="143"/>
      <c r="IV122" s="154"/>
    </row>
    <row r="123" spans="1:256" s="4" customFormat="1" ht="14.25">
      <c r="A123" s="271"/>
      <c r="B123" s="312"/>
      <c r="C123" s="275"/>
      <c r="D123" s="318"/>
      <c r="E123" s="184"/>
      <c r="F123" s="188">
        <v>100000</v>
      </c>
      <c r="G123" s="186">
        <f>IF(E123=$H$1,0,IF(E123&lt;12,"ERROR",IF(E123&lt;18,F123*E123,"ERROR")))</f>
        <v>0</v>
      </c>
      <c r="H123" s="189" t="s">
        <v>54</v>
      </c>
      <c r="IT123" s="148"/>
      <c r="IU123" s="143"/>
      <c r="IV123" s="154"/>
    </row>
    <row r="124" spans="1:256" s="4" customFormat="1" ht="14.25">
      <c r="A124" s="271"/>
      <c r="B124" s="312"/>
      <c r="C124" s="275"/>
      <c r="D124" s="318"/>
      <c r="E124" s="184"/>
      <c r="F124" s="200">
        <v>95000</v>
      </c>
      <c r="G124" s="186">
        <f>IF(E124=$H$1,0,IF(E124&lt;18,"ERROR",IF(E124&lt;24,F124*E124,"ERROR")))</f>
        <v>0</v>
      </c>
      <c r="H124" s="190" t="s">
        <v>139</v>
      </c>
      <c r="IT124" s="148"/>
      <c r="IU124" s="143"/>
      <c r="IV124" s="154"/>
    </row>
    <row r="125" spans="1:256" s="4" customFormat="1" ht="14.25">
      <c r="A125" s="271"/>
      <c r="B125" s="312"/>
      <c r="C125" s="275"/>
      <c r="D125" s="318"/>
      <c r="E125" s="184"/>
      <c r="F125" s="201">
        <v>90000</v>
      </c>
      <c r="G125" s="186">
        <f>IF(E125=$H$1,0,IF(E125&lt;24,"ERROR",IF(E125&lt;48,F125*E125,"ERROR")))</f>
        <v>0</v>
      </c>
      <c r="H125" s="202" t="s">
        <v>55</v>
      </c>
      <c r="IT125" s="148"/>
      <c r="IU125" s="143"/>
      <c r="IV125" s="154"/>
    </row>
    <row r="126" spans="1:256" s="4" customFormat="1" ht="15" thickBot="1">
      <c r="A126" s="330"/>
      <c r="B126" s="331"/>
      <c r="C126" s="332"/>
      <c r="D126" s="333"/>
      <c r="E126" s="191"/>
      <c r="F126" s="256">
        <v>85000</v>
      </c>
      <c r="G126" s="193">
        <f>IF(E126=$H$1,0,IF(E126&lt;48,"ERROR",IF(E126&lt;(200),F126*E126,"CALL FOR PRICING")))</f>
        <v>0</v>
      </c>
      <c r="H126" s="257" t="s">
        <v>56</v>
      </c>
      <c r="IT126" s="148"/>
      <c r="IU126" s="143"/>
      <c r="IV126" s="154"/>
    </row>
    <row r="127" spans="1:256" s="4" customFormat="1" ht="14.25">
      <c r="A127" s="278" t="s">
        <v>296</v>
      </c>
      <c r="B127" s="313" t="s">
        <v>297</v>
      </c>
      <c r="C127" s="280" t="s">
        <v>47</v>
      </c>
      <c r="D127" s="318">
        <v>10</v>
      </c>
      <c r="E127" s="196"/>
      <c r="F127" s="197">
        <v>150000</v>
      </c>
      <c r="G127" s="258">
        <f aca="true" t="shared" si="3" ref="G127:G142">+F127*E127</f>
        <v>0</v>
      </c>
      <c r="H127" s="199"/>
      <c r="IT127" s="148"/>
      <c r="IU127" s="143"/>
      <c r="IV127" s="154"/>
    </row>
    <row r="128" spans="1:256" s="4" customFormat="1" ht="14.25">
      <c r="A128" s="271"/>
      <c r="B128" s="312"/>
      <c r="C128" s="275"/>
      <c r="D128" s="318"/>
      <c r="E128" s="184"/>
      <c r="F128" s="185">
        <v>145000</v>
      </c>
      <c r="G128" s="208">
        <f t="shared" si="3"/>
        <v>0</v>
      </c>
      <c r="H128" s="189" t="s">
        <v>54</v>
      </c>
      <c r="IT128" s="148"/>
      <c r="IU128" s="143"/>
      <c r="IV128" s="154"/>
    </row>
    <row r="129" spans="1:256" s="4" customFormat="1" ht="14.25">
      <c r="A129" s="271"/>
      <c r="B129" s="312"/>
      <c r="C129" s="275"/>
      <c r="D129" s="318"/>
      <c r="E129" s="184"/>
      <c r="F129" s="185">
        <v>140000</v>
      </c>
      <c r="G129" s="208">
        <f t="shared" si="3"/>
        <v>0</v>
      </c>
      <c r="H129" s="190" t="s">
        <v>55</v>
      </c>
      <c r="IT129" s="148"/>
      <c r="IU129" s="143"/>
      <c r="IV129" s="154"/>
    </row>
    <row r="130" spans="1:256" s="4" customFormat="1" ht="14.25">
      <c r="A130" s="271"/>
      <c r="B130" s="312"/>
      <c r="C130" s="275"/>
      <c r="D130" s="318"/>
      <c r="E130" s="184"/>
      <c r="F130" s="185">
        <v>135000</v>
      </c>
      <c r="G130" s="208">
        <f t="shared" si="3"/>
        <v>0</v>
      </c>
      <c r="H130" s="202" t="s">
        <v>56</v>
      </c>
      <c r="IT130" s="148"/>
      <c r="IU130" s="143"/>
      <c r="IV130" s="154"/>
    </row>
    <row r="131" spans="1:256" s="4" customFormat="1" ht="14.25">
      <c r="A131" s="271" t="s">
        <v>440</v>
      </c>
      <c r="B131" s="312" t="s">
        <v>298</v>
      </c>
      <c r="C131" s="275" t="s">
        <v>47</v>
      </c>
      <c r="D131" s="318">
        <v>10</v>
      </c>
      <c r="E131" s="184"/>
      <c r="F131" s="185">
        <v>150000</v>
      </c>
      <c r="G131" s="208">
        <f>+F131*E131</f>
        <v>0</v>
      </c>
      <c r="H131" s="187"/>
      <c r="IT131" s="148"/>
      <c r="IU131" s="143"/>
      <c r="IV131" s="154"/>
    </row>
    <row r="132" spans="1:256" s="4" customFormat="1" ht="14.25">
      <c r="A132" s="271"/>
      <c r="B132" s="312"/>
      <c r="C132" s="275"/>
      <c r="D132" s="318"/>
      <c r="E132" s="184"/>
      <c r="F132" s="185">
        <v>145000</v>
      </c>
      <c r="G132" s="208">
        <f>+F132*E132</f>
        <v>0</v>
      </c>
      <c r="H132" s="189" t="s">
        <v>54</v>
      </c>
      <c r="IT132" s="148"/>
      <c r="IU132" s="143"/>
      <c r="IV132" s="154"/>
    </row>
    <row r="133" spans="1:256" s="4" customFormat="1" ht="14.25">
      <c r="A133" s="271"/>
      <c r="B133" s="312"/>
      <c r="C133" s="275"/>
      <c r="D133" s="318"/>
      <c r="E133" s="184"/>
      <c r="F133" s="185">
        <v>140000</v>
      </c>
      <c r="G133" s="208">
        <f>+F133*E133</f>
        <v>0</v>
      </c>
      <c r="H133" s="190" t="s">
        <v>55</v>
      </c>
      <c r="IT133" s="148"/>
      <c r="IU133" s="143"/>
      <c r="IV133" s="154"/>
    </row>
    <row r="134" spans="1:256" s="4" customFormat="1" ht="14.25">
      <c r="A134" s="271"/>
      <c r="B134" s="312"/>
      <c r="C134" s="275"/>
      <c r="D134" s="318"/>
      <c r="E134" s="184"/>
      <c r="F134" s="185">
        <v>135000</v>
      </c>
      <c r="G134" s="208">
        <f>+F134*E134</f>
        <v>0</v>
      </c>
      <c r="H134" s="202" t="s">
        <v>56</v>
      </c>
      <c r="IT134" s="148"/>
      <c r="IU134" s="143"/>
      <c r="IV134" s="154"/>
    </row>
    <row r="135" spans="1:256" s="4" customFormat="1" ht="14.25">
      <c r="A135" s="271" t="s">
        <v>296</v>
      </c>
      <c r="B135" s="312" t="s">
        <v>299</v>
      </c>
      <c r="C135" s="275" t="s">
        <v>47</v>
      </c>
      <c r="D135" s="318">
        <v>20</v>
      </c>
      <c r="E135" s="184"/>
      <c r="F135" s="185">
        <v>300000</v>
      </c>
      <c r="G135" s="208">
        <f t="shared" si="3"/>
        <v>0</v>
      </c>
      <c r="H135" s="187"/>
      <c r="IT135" s="148"/>
      <c r="IU135" s="143"/>
      <c r="IV135" s="154"/>
    </row>
    <row r="136" spans="1:256" s="4" customFormat="1" ht="14.25">
      <c r="A136" s="271"/>
      <c r="B136" s="312"/>
      <c r="C136" s="275"/>
      <c r="D136" s="318"/>
      <c r="E136" s="184"/>
      <c r="F136" s="185">
        <v>290000</v>
      </c>
      <c r="G136" s="208">
        <f t="shared" si="3"/>
        <v>0</v>
      </c>
      <c r="H136" s="189" t="s">
        <v>54</v>
      </c>
      <c r="IT136" s="148"/>
      <c r="IU136" s="143"/>
      <c r="IV136" s="154"/>
    </row>
    <row r="137" spans="1:256" s="4" customFormat="1" ht="14.25">
      <c r="A137" s="271"/>
      <c r="B137" s="312"/>
      <c r="C137" s="275"/>
      <c r="D137" s="318"/>
      <c r="E137" s="184"/>
      <c r="F137" s="185">
        <v>280000</v>
      </c>
      <c r="G137" s="208">
        <f t="shared" si="3"/>
        <v>0</v>
      </c>
      <c r="H137" s="190" t="s">
        <v>55</v>
      </c>
      <c r="IT137" s="148"/>
      <c r="IU137" s="143"/>
      <c r="IV137" s="154"/>
    </row>
    <row r="138" spans="1:256" s="4" customFormat="1" ht="14.25">
      <c r="A138" s="271"/>
      <c r="B138" s="312"/>
      <c r="C138" s="275"/>
      <c r="D138" s="318"/>
      <c r="E138" s="184"/>
      <c r="F138" s="185">
        <v>270000</v>
      </c>
      <c r="G138" s="208">
        <f t="shared" si="3"/>
        <v>0</v>
      </c>
      <c r="H138" s="202" t="s">
        <v>56</v>
      </c>
      <c r="IT138" s="148"/>
      <c r="IU138" s="143"/>
      <c r="IV138" s="154"/>
    </row>
    <row r="139" spans="1:256" s="4" customFormat="1" ht="14.25">
      <c r="A139" s="271" t="s">
        <v>300</v>
      </c>
      <c r="B139" s="312" t="s">
        <v>301</v>
      </c>
      <c r="C139" s="275" t="s">
        <v>47</v>
      </c>
      <c r="D139" s="318">
        <v>20</v>
      </c>
      <c r="E139" s="184"/>
      <c r="F139" s="185">
        <v>300000</v>
      </c>
      <c r="G139" s="208">
        <f t="shared" si="3"/>
        <v>0</v>
      </c>
      <c r="H139" s="187"/>
      <c r="IT139" s="148"/>
      <c r="IU139" s="143"/>
      <c r="IV139" s="154"/>
    </row>
    <row r="140" spans="1:256" s="4" customFormat="1" ht="14.25">
      <c r="A140" s="271"/>
      <c r="B140" s="312"/>
      <c r="C140" s="275"/>
      <c r="D140" s="318"/>
      <c r="E140" s="184"/>
      <c r="F140" s="185">
        <v>290000</v>
      </c>
      <c r="G140" s="208">
        <f t="shared" si="3"/>
        <v>0</v>
      </c>
      <c r="H140" s="189" t="s">
        <v>54</v>
      </c>
      <c r="IT140" s="148"/>
      <c r="IU140" s="143"/>
      <c r="IV140" s="154"/>
    </row>
    <row r="141" spans="1:256" s="4" customFormat="1" ht="14.25">
      <c r="A141" s="271"/>
      <c r="B141" s="312"/>
      <c r="C141" s="275"/>
      <c r="D141" s="318"/>
      <c r="E141" s="184"/>
      <c r="F141" s="185">
        <v>280000</v>
      </c>
      <c r="G141" s="208">
        <f t="shared" si="3"/>
        <v>0</v>
      </c>
      <c r="H141" s="190" t="s">
        <v>55</v>
      </c>
      <c r="IT141" s="148"/>
      <c r="IU141" s="143"/>
      <c r="IV141" s="154"/>
    </row>
    <row r="142" spans="1:256" s="4" customFormat="1" ht="15" thickBot="1">
      <c r="A142" s="324"/>
      <c r="B142" s="321"/>
      <c r="C142" s="322"/>
      <c r="D142" s="328"/>
      <c r="E142" s="191"/>
      <c r="F142" s="259">
        <v>270000</v>
      </c>
      <c r="G142" s="260">
        <f t="shared" si="3"/>
        <v>0</v>
      </c>
      <c r="H142" s="194" t="s">
        <v>56</v>
      </c>
      <c r="IT142" s="148"/>
      <c r="IU142" s="143"/>
      <c r="IV142" s="154"/>
    </row>
    <row r="143" spans="1:256" s="4" customFormat="1" ht="14.25">
      <c r="A143" s="295" t="s">
        <v>105</v>
      </c>
      <c r="B143" s="289" t="s">
        <v>106</v>
      </c>
      <c r="C143" s="33" t="s">
        <v>47</v>
      </c>
      <c r="D143" s="291">
        <v>10</v>
      </c>
      <c r="E143" s="94"/>
      <c r="F143" s="86">
        <v>90000</v>
      </c>
      <c r="G143" s="47">
        <f>IF(E143=$H$1,0,IF(E143&lt;0,"ERROR",IF(E143&lt;12,F143*E143,"ERROR")))</f>
        <v>0</v>
      </c>
      <c r="H143" s="42"/>
      <c r="IT143" s="148"/>
      <c r="IU143" s="143"/>
      <c r="IV143" s="154"/>
    </row>
    <row r="144" spans="1:256" s="4" customFormat="1" ht="14.25">
      <c r="A144" s="296"/>
      <c r="B144" s="290"/>
      <c r="C144" s="56" t="s">
        <v>47</v>
      </c>
      <c r="D144" s="292"/>
      <c r="E144" s="94"/>
      <c r="F144" s="111">
        <v>85000</v>
      </c>
      <c r="G144" s="47">
        <f>IF(E144=$H$1,0,IF(E144&lt;48,"ERROR",IF(E144&lt;(200),F144*E144,"CALL FOR PRICING")))</f>
        <v>0</v>
      </c>
      <c r="H144" s="67" t="s">
        <v>54</v>
      </c>
      <c r="IT144" s="148"/>
      <c r="IU144" s="143"/>
      <c r="IV144" s="154"/>
    </row>
    <row r="145" spans="1:256" s="4" customFormat="1" ht="14.25">
      <c r="A145" s="295" t="s">
        <v>105</v>
      </c>
      <c r="B145" s="289" t="s">
        <v>163</v>
      </c>
      <c r="C145" s="33" t="s">
        <v>48</v>
      </c>
      <c r="D145" s="291">
        <v>20</v>
      </c>
      <c r="E145" s="94"/>
      <c r="F145" s="86">
        <v>130000</v>
      </c>
      <c r="G145" s="47">
        <f>IF(E145=$H$1,0,IF(E145&lt;0,"ERROR",IF(E145&lt;12,F145*E145,"ERROR")))</f>
        <v>0</v>
      </c>
      <c r="H145" s="42"/>
      <c r="IT145" s="148"/>
      <c r="IU145" s="143"/>
      <c r="IV145" s="154"/>
    </row>
    <row r="146" spans="1:256" s="4" customFormat="1" ht="14.25">
      <c r="A146" s="296"/>
      <c r="B146" s="290"/>
      <c r="C146" s="56" t="s">
        <v>47</v>
      </c>
      <c r="D146" s="292"/>
      <c r="E146" s="94"/>
      <c r="F146" s="111">
        <v>120000</v>
      </c>
      <c r="G146" s="47">
        <f>IF(E146=$H$1,0,IF(E146&lt;48,"ERROR",IF(E146&lt;(200),F146*E146,"CALL FOR PRICING")))</f>
        <v>0</v>
      </c>
      <c r="H146" s="67" t="s">
        <v>54</v>
      </c>
      <c r="IT146" s="148"/>
      <c r="IU146" s="143"/>
      <c r="IV146" s="154"/>
    </row>
    <row r="147" spans="1:256" s="4" customFormat="1" ht="16.5" customHeight="1">
      <c r="A147" s="295" t="s">
        <v>194</v>
      </c>
      <c r="B147" s="295" t="s">
        <v>209</v>
      </c>
      <c r="C147" s="33" t="s">
        <v>48</v>
      </c>
      <c r="D147" s="291" t="s">
        <v>154</v>
      </c>
      <c r="E147" s="94"/>
      <c r="F147" s="86">
        <v>115000</v>
      </c>
      <c r="G147" s="47">
        <f>IF(E147=$H$1,0,IF(E147&lt;0,"ERROR",IF(E147&lt;12,F147*E147,"ERROR")))</f>
        <v>0</v>
      </c>
      <c r="H147" s="42"/>
      <c r="IT147" s="148"/>
      <c r="IU147" s="143"/>
      <c r="IV147" s="154"/>
    </row>
    <row r="148" spans="1:256" s="4" customFormat="1" ht="16.5" customHeight="1">
      <c r="A148" s="296"/>
      <c r="B148" s="296"/>
      <c r="C148" s="56" t="s">
        <v>47</v>
      </c>
      <c r="D148" s="292"/>
      <c r="E148" s="94"/>
      <c r="F148" s="111">
        <v>110000</v>
      </c>
      <c r="G148" s="47">
        <f>IF(E148=$H$1,0,IF(E148&lt;48,"ERROR",IF(E148&lt;(200),F148*E148,"CALL FOR PRICING")))</f>
        <v>0</v>
      </c>
      <c r="H148" s="67" t="s">
        <v>54</v>
      </c>
      <c r="IT148" s="148"/>
      <c r="IU148" s="143"/>
      <c r="IV148" s="154"/>
    </row>
    <row r="149" spans="1:256" s="4" customFormat="1" ht="16.5" customHeight="1">
      <c r="A149" s="323"/>
      <c r="B149" s="323"/>
      <c r="C149" s="57" t="s">
        <v>47</v>
      </c>
      <c r="D149" s="287"/>
      <c r="E149" s="94"/>
      <c r="F149" s="112">
        <v>105000</v>
      </c>
      <c r="G149" s="47">
        <f>IF(E149=$H$1,0,IF(E149&lt;18,"ERROR",IF(E149&lt;24,F149*E149,"ERROR")))</f>
        <v>0</v>
      </c>
      <c r="H149" s="61" t="s">
        <v>139</v>
      </c>
      <c r="IT149" s="148"/>
      <c r="IU149" s="143"/>
      <c r="IV149" s="154"/>
    </row>
    <row r="150" spans="1:256" s="4" customFormat="1" ht="16.5" customHeight="1">
      <c r="A150" s="323"/>
      <c r="B150" s="323"/>
      <c r="C150" s="58" t="s">
        <v>47</v>
      </c>
      <c r="D150" s="287"/>
      <c r="E150" s="94"/>
      <c r="F150" s="113">
        <v>100000</v>
      </c>
      <c r="G150" s="47">
        <f>IF(E150=$H$1,0,IF(E150&lt;24,"ERROR",IF(E150&lt;48,F150*E150,"ERROR")))</f>
        <v>0</v>
      </c>
      <c r="H150" s="78" t="s">
        <v>55</v>
      </c>
      <c r="IT150" s="148"/>
      <c r="IU150" s="143"/>
      <c r="IV150" s="154"/>
    </row>
    <row r="151" spans="1:256" s="4" customFormat="1" ht="16.5" customHeight="1">
      <c r="A151" s="323"/>
      <c r="B151" s="323"/>
      <c r="C151" s="76" t="s">
        <v>47</v>
      </c>
      <c r="D151" s="287"/>
      <c r="E151" s="94"/>
      <c r="F151" s="114">
        <v>96000</v>
      </c>
      <c r="G151" s="47">
        <f>IF(E151=$H$1,0,IF(E151&lt;48,"ERROR",IF(E151&lt;(200),F151*E151,"CALL FOR PRICING")))</f>
        <v>0</v>
      </c>
      <c r="H151" s="79" t="s">
        <v>56</v>
      </c>
      <c r="IT151" s="148"/>
      <c r="IU151" s="143"/>
      <c r="IV151" s="154"/>
    </row>
    <row r="152" s="329" customFormat="1" ht="15" customHeight="1">
      <c r="A152" s="329" t="s">
        <v>147</v>
      </c>
    </row>
    <row r="153" spans="1:256" s="19" customFormat="1" ht="12.75" customHeight="1">
      <c r="A153" s="21" t="s">
        <v>277</v>
      </c>
      <c r="B153" s="21"/>
      <c r="D153" s="18"/>
      <c r="IT153" s="147"/>
      <c r="IU153" s="54"/>
      <c r="IV153" s="153"/>
    </row>
    <row r="154" spans="1:256" s="4" customFormat="1" ht="14.25">
      <c r="A154" s="295" t="s">
        <v>145</v>
      </c>
      <c r="B154" s="295" t="s">
        <v>75</v>
      </c>
      <c r="C154" s="33" t="s">
        <v>48</v>
      </c>
      <c r="D154" s="291" t="s">
        <v>93</v>
      </c>
      <c r="E154" s="35"/>
      <c r="F154" s="86">
        <v>100000</v>
      </c>
      <c r="G154" s="33">
        <f aca="true" t="shared" si="4" ref="G154:G171">+F154*E154</f>
        <v>0</v>
      </c>
      <c r="H154" s="42"/>
      <c r="IT154" s="148"/>
      <c r="IU154" s="143"/>
      <c r="IV154" s="154"/>
    </row>
    <row r="155" spans="1:256" s="4" customFormat="1" ht="14.25">
      <c r="A155" s="295"/>
      <c r="B155" s="295"/>
      <c r="C155" s="56" t="s">
        <v>48</v>
      </c>
      <c r="D155" s="291"/>
      <c r="E155" s="35"/>
      <c r="F155" s="111">
        <v>95000</v>
      </c>
      <c r="G155" s="56">
        <f t="shared" si="4"/>
        <v>0</v>
      </c>
      <c r="H155" s="67" t="s">
        <v>144</v>
      </c>
      <c r="IT155" s="148"/>
      <c r="IU155" s="143"/>
      <c r="IV155" s="154"/>
    </row>
    <row r="156" spans="1:256" s="4" customFormat="1" ht="14.25">
      <c r="A156" s="296"/>
      <c r="B156" s="296"/>
      <c r="C156" s="57" t="s">
        <v>47</v>
      </c>
      <c r="D156" s="292"/>
      <c r="E156" s="35"/>
      <c r="F156" s="112">
        <v>90000</v>
      </c>
      <c r="G156" s="57">
        <f t="shared" si="4"/>
        <v>0</v>
      </c>
      <c r="H156" s="68" t="s">
        <v>54</v>
      </c>
      <c r="IT156" s="148"/>
      <c r="IU156" s="143"/>
      <c r="IV156" s="154"/>
    </row>
    <row r="157" spans="1:256" s="4" customFormat="1" ht="14.25">
      <c r="A157" s="296"/>
      <c r="B157" s="296"/>
      <c r="C157" s="58" t="s">
        <v>47</v>
      </c>
      <c r="D157" s="292"/>
      <c r="E157" s="35"/>
      <c r="F157" s="113">
        <v>85000</v>
      </c>
      <c r="G157" s="58">
        <f t="shared" si="4"/>
        <v>0</v>
      </c>
      <c r="H157" s="69" t="s">
        <v>55</v>
      </c>
      <c r="IT157" s="148"/>
      <c r="IU157" s="143"/>
      <c r="IV157" s="154"/>
    </row>
    <row r="158" spans="1:256" s="4" customFormat="1" ht="14.25">
      <c r="A158" s="296"/>
      <c r="B158" s="296"/>
      <c r="C158" s="76" t="s">
        <v>47</v>
      </c>
      <c r="D158" s="292"/>
      <c r="E158" s="35"/>
      <c r="F158" s="114">
        <v>80000</v>
      </c>
      <c r="G158" s="76">
        <f t="shared" si="4"/>
        <v>0</v>
      </c>
      <c r="H158" s="77" t="s">
        <v>56</v>
      </c>
      <c r="IT158" s="148"/>
      <c r="IU158" s="143"/>
      <c r="IV158" s="154"/>
    </row>
    <row r="159" spans="1:256" s="4" customFormat="1" ht="14.25">
      <c r="A159" s="295" t="s">
        <v>146</v>
      </c>
      <c r="B159" s="295" t="s">
        <v>74</v>
      </c>
      <c r="C159" s="33" t="s">
        <v>48</v>
      </c>
      <c r="D159" s="291" t="s">
        <v>93</v>
      </c>
      <c r="E159" s="35"/>
      <c r="F159" s="86">
        <v>100000</v>
      </c>
      <c r="G159" s="33">
        <f t="shared" si="4"/>
        <v>0</v>
      </c>
      <c r="H159" s="42"/>
      <c r="IT159" s="148"/>
      <c r="IU159" s="143"/>
      <c r="IV159" s="154"/>
    </row>
    <row r="160" spans="1:256" s="4" customFormat="1" ht="14.25">
      <c r="A160" s="295"/>
      <c r="B160" s="295"/>
      <c r="C160" s="56" t="s">
        <v>48</v>
      </c>
      <c r="D160" s="291"/>
      <c r="E160" s="35"/>
      <c r="F160" s="111">
        <v>95000</v>
      </c>
      <c r="G160" s="56">
        <f t="shared" si="4"/>
        <v>0</v>
      </c>
      <c r="H160" s="67" t="s">
        <v>144</v>
      </c>
      <c r="IT160" s="148"/>
      <c r="IU160" s="143"/>
      <c r="IV160" s="154"/>
    </row>
    <row r="161" spans="1:256" s="4" customFormat="1" ht="14.25">
      <c r="A161" s="295"/>
      <c r="B161" s="296"/>
      <c r="C161" s="57" t="s">
        <v>47</v>
      </c>
      <c r="D161" s="292"/>
      <c r="E161" s="35"/>
      <c r="F161" s="112">
        <v>85000</v>
      </c>
      <c r="G161" s="57">
        <f t="shared" si="4"/>
        <v>0</v>
      </c>
      <c r="H161" s="68" t="s">
        <v>54</v>
      </c>
      <c r="IT161" s="148"/>
      <c r="IU161" s="143"/>
      <c r="IV161" s="154"/>
    </row>
    <row r="162" spans="1:8" ht="14.25">
      <c r="A162" s="295"/>
      <c r="B162" s="296"/>
      <c r="C162" s="58" t="s">
        <v>47</v>
      </c>
      <c r="D162" s="292"/>
      <c r="E162" s="35"/>
      <c r="F162" s="113">
        <v>80000</v>
      </c>
      <c r="G162" s="58">
        <f t="shared" si="4"/>
        <v>0</v>
      </c>
      <c r="H162" s="69" t="s">
        <v>55</v>
      </c>
    </row>
    <row r="163" spans="1:8" ht="14.25">
      <c r="A163" s="295"/>
      <c r="B163" s="296"/>
      <c r="C163" s="76" t="s">
        <v>47</v>
      </c>
      <c r="D163" s="292"/>
      <c r="E163" s="35"/>
      <c r="F163" s="114">
        <v>80000</v>
      </c>
      <c r="G163" s="76">
        <f t="shared" si="4"/>
        <v>0</v>
      </c>
      <c r="H163" s="77" t="s">
        <v>56</v>
      </c>
    </row>
    <row r="164" spans="1:256" s="4" customFormat="1" ht="14.25">
      <c r="A164" s="295" t="s">
        <v>137</v>
      </c>
      <c r="B164" s="295" t="s">
        <v>108</v>
      </c>
      <c r="C164" s="33" t="s">
        <v>47</v>
      </c>
      <c r="D164" s="291" t="s">
        <v>110</v>
      </c>
      <c r="E164" s="35"/>
      <c r="F164" s="86">
        <f>95000*6</f>
        <v>570000</v>
      </c>
      <c r="G164" s="33">
        <f t="shared" si="4"/>
        <v>0</v>
      </c>
      <c r="H164" s="42"/>
      <c r="IT164" s="148"/>
      <c r="IU164" s="143"/>
      <c r="IV164" s="154"/>
    </row>
    <row r="165" spans="1:256" s="4" customFormat="1" ht="14.25">
      <c r="A165" s="296"/>
      <c r="B165" s="296"/>
      <c r="C165" s="56" t="s">
        <v>47</v>
      </c>
      <c r="D165" s="292"/>
      <c r="E165" s="35"/>
      <c r="F165" s="111">
        <f>90000*6</f>
        <v>540000</v>
      </c>
      <c r="G165" s="56">
        <f t="shared" si="4"/>
        <v>0</v>
      </c>
      <c r="H165" s="67" t="s">
        <v>136</v>
      </c>
      <c r="IT165" s="148"/>
      <c r="IU165" s="143"/>
      <c r="IV165" s="154"/>
    </row>
    <row r="166" spans="1:256" s="4" customFormat="1" ht="14.25">
      <c r="A166" s="296"/>
      <c r="B166" s="296"/>
      <c r="C166" s="57" t="s">
        <v>47</v>
      </c>
      <c r="D166" s="292"/>
      <c r="E166" s="35"/>
      <c r="F166" s="112">
        <v>520000</v>
      </c>
      <c r="G166" s="57">
        <f t="shared" si="4"/>
        <v>0</v>
      </c>
      <c r="H166" s="68" t="s">
        <v>54</v>
      </c>
      <c r="IT166" s="148"/>
      <c r="IU166" s="143"/>
      <c r="IV166" s="154"/>
    </row>
    <row r="167" spans="1:256" s="4" customFormat="1" ht="14.25">
      <c r="A167" s="296"/>
      <c r="B167" s="296"/>
      <c r="C167" s="58" t="s">
        <v>47</v>
      </c>
      <c r="D167" s="292"/>
      <c r="E167" s="35"/>
      <c r="F167" s="113">
        <v>500000</v>
      </c>
      <c r="G167" s="58">
        <f t="shared" si="4"/>
        <v>0</v>
      </c>
      <c r="H167" s="69" t="s">
        <v>55</v>
      </c>
      <c r="IT167" s="148"/>
      <c r="IU167" s="143"/>
      <c r="IV167" s="154"/>
    </row>
    <row r="168" spans="1:256" s="4" customFormat="1" ht="14.25">
      <c r="A168" s="295" t="s">
        <v>138</v>
      </c>
      <c r="B168" s="295" t="s">
        <v>109</v>
      </c>
      <c r="C168" s="33" t="s">
        <v>47</v>
      </c>
      <c r="D168" s="291" t="s">
        <v>111</v>
      </c>
      <c r="E168" s="35"/>
      <c r="F168" s="86">
        <v>350000</v>
      </c>
      <c r="G168" s="33">
        <f t="shared" si="4"/>
        <v>0</v>
      </c>
      <c r="H168" s="42"/>
      <c r="IT168" s="148"/>
      <c r="IU168" s="143"/>
      <c r="IV168" s="154"/>
    </row>
    <row r="169" spans="1:256" s="4" customFormat="1" ht="14.25">
      <c r="A169" s="296"/>
      <c r="B169" s="296"/>
      <c r="C169" s="56" t="s">
        <v>47</v>
      </c>
      <c r="D169" s="292"/>
      <c r="E169" s="35"/>
      <c r="F169" s="111">
        <v>335000</v>
      </c>
      <c r="G169" s="56">
        <f t="shared" si="4"/>
        <v>0</v>
      </c>
      <c r="H169" s="67" t="s">
        <v>136</v>
      </c>
      <c r="IT169" s="148"/>
      <c r="IU169" s="143"/>
      <c r="IV169" s="154"/>
    </row>
    <row r="170" spans="1:256" s="4" customFormat="1" ht="14.25">
      <c r="A170" s="296"/>
      <c r="B170" s="296"/>
      <c r="C170" s="57" t="s">
        <v>47</v>
      </c>
      <c r="D170" s="292"/>
      <c r="E170" s="35"/>
      <c r="F170" s="112">
        <v>315000</v>
      </c>
      <c r="G170" s="57">
        <f t="shared" si="4"/>
        <v>0</v>
      </c>
      <c r="H170" s="68" t="s">
        <v>54</v>
      </c>
      <c r="IT170" s="148"/>
      <c r="IU170" s="143"/>
      <c r="IV170" s="154"/>
    </row>
    <row r="171" spans="1:256" s="4" customFormat="1" ht="14.25">
      <c r="A171" s="296"/>
      <c r="B171" s="296"/>
      <c r="C171" s="58" t="s">
        <v>47</v>
      </c>
      <c r="D171" s="292"/>
      <c r="E171" s="35"/>
      <c r="F171" s="113">
        <v>300000</v>
      </c>
      <c r="G171" s="58">
        <f t="shared" si="4"/>
        <v>0</v>
      </c>
      <c r="H171" s="69" t="s">
        <v>55</v>
      </c>
      <c r="IT171" s="148"/>
      <c r="IU171" s="143"/>
      <c r="IV171" s="154"/>
    </row>
    <row r="172" spans="1:8" ht="14.25">
      <c r="A172" s="70"/>
      <c r="B172" s="70"/>
      <c r="C172" s="33"/>
      <c r="D172" s="34"/>
      <c r="E172" s="39"/>
      <c r="F172" s="115"/>
      <c r="G172" s="39"/>
      <c r="H172" s="59"/>
    </row>
    <row r="173" spans="1:256" s="19" customFormat="1" ht="12.75" customHeight="1">
      <c r="A173" s="21" t="s">
        <v>278</v>
      </c>
      <c r="B173" s="21"/>
      <c r="D173" s="18"/>
      <c r="IT173" s="147"/>
      <c r="IU173" s="54"/>
      <c r="IV173" s="153"/>
    </row>
    <row r="174" spans="1:256" s="4" customFormat="1" ht="27" customHeight="1">
      <c r="A174" s="295" t="s">
        <v>174</v>
      </c>
      <c r="B174" s="89" t="s">
        <v>81</v>
      </c>
      <c r="C174" s="33" t="s">
        <v>48</v>
      </c>
      <c r="D174" s="34" t="s">
        <v>27</v>
      </c>
      <c r="E174" s="3"/>
      <c r="F174" s="86">
        <v>175000</v>
      </c>
      <c r="G174" s="33">
        <f>+F174*E174</f>
        <v>0</v>
      </c>
      <c r="H174" s="59"/>
      <c r="IT174" s="148"/>
      <c r="IU174" s="143"/>
      <c r="IV174" s="154"/>
    </row>
    <row r="175" spans="1:256" s="4" customFormat="1" ht="30" customHeight="1">
      <c r="A175" s="315"/>
      <c r="B175" s="32" t="s">
        <v>206</v>
      </c>
      <c r="C175" s="33" t="s">
        <v>48</v>
      </c>
      <c r="D175" s="31" t="s">
        <v>205</v>
      </c>
      <c r="E175" s="3"/>
      <c r="F175" s="86">
        <v>90000</v>
      </c>
      <c r="G175" s="33">
        <f>+F175*E175</f>
        <v>0</v>
      </c>
      <c r="H175" s="59"/>
      <c r="IT175" s="148"/>
      <c r="IU175" s="143"/>
      <c r="IV175" s="154"/>
    </row>
    <row r="176" spans="1:256" s="4" customFormat="1" ht="24" customHeight="1">
      <c r="A176" s="326" t="s">
        <v>175</v>
      </c>
      <c r="B176" s="89" t="s">
        <v>82</v>
      </c>
      <c r="C176" s="33" t="s">
        <v>48</v>
      </c>
      <c r="D176" s="36" t="s">
        <v>27</v>
      </c>
      <c r="E176" s="3"/>
      <c r="F176" s="86">
        <v>140000</v>
      </c>
      <c r="G176" s="33">
        <f>+F176*E176</f>
        <v>0</v>
      </c>
      <c r="H176" s="59"/>
      <c r="IT176" s="148"/>
      <c r="IU176" s="143"/>
      <c r="IV176" s="154"/>
    </row>
    <row r="177" spans="1:256" s="4" customFormat="1" ht="31.5" customHeight="1">
      <c r="A177" s="323"/>
      <c r="B177" s="32" t="s">
        <v>204</v>
      </c>
      <c r="C177" s="33" t="s">
        <v>48</v>
      </c>
      <c r="D177" s="31" t="s">
        <v>205</v>
      </c>
      <c r="E177" s="3"/>
      <c r="F177" s="86">
        <v>75000</v>
      </c>
      <c r="G177" s="33">
        <f>+F177*E177</f>
        <v>0</v>
      </c>
      <c r="H177" s="59"/>
      <c r="IT177" s="148"/>
      <c r="IU177" s="143"/>
      <c r="IV177" s="154"/>
    </row>
    <row r="178" spans="1:256" s="4" customFormat="1" ht="18" customHeight="1">
      <c r="A178" s="131"/>
      <c r="B178" s="132"/>
      <c r="C178" s="33"/>
      <c r="D178" s="31"/>
      <c r="E178" s="3"/>
      <c r="F178" s="86"/>
      <c r="G178" s="33"/>
      <c r="H178" s="59"/>
      <c r="IT178" s="148"/>
      <c r="IU178" s="143"/>
      <c r="IV178" s="154"/>
    </row>
    <row r="179" spans="1:256" s="19" customFormat="1" ht="12.75" customHeight="1">
      <c r="A179" s="325" t="s">
        <v>280</v>
      </c>
      <c r="B179" s="301"/>
      <c r="C179" s="301"/>
      <c r="D179" s="301"/>
      <c r="E179" s="301"/>
      <c r="F179" s="301"/>
      <c r="G179" s="301"/>
      <c r="H179" s="301"/>
      <c r="IT179" s="147"/>
      <c r="IU179" s="54"/>
      <c r="IV179" s="153"/>
    </row>
    <row r="180" spans="1:8" ht="35.25" customHeight="1">
      <c r="A180" s="99" t="s">
        <v>227</v>
      </c>
      <c r="B180" s="99" t="s">
        <v>220</v>
      </c>
      <c r="C180" s="82"/>
      <c r="D180" s="36" t="s">
        <v>222</v>
      </c>
      <c r="E180" s="3"/>
      <c r="F180" s="86">
        <v>50000</v>
      </c>
      <c r="G180" s="33">
        <f>+F180*E180</f>
        <v>0</v>
      </c>
      <c r="H180" s="41"/>
    </row>
    <row r="181" spans="1:8" ht="27.75" customHeight="1">
      <c r="A181" s="99" t="s">
        <v>226</v>
      </c>
      <c r="B181" s="99" t="s">
        <v>221</v>
      </c>
      <c r="C181" s="82"/>
      <c r="D181" s="36" t="s">
        <v>93</v>
      </c>
      <c r="E181" s="3"/>
      <c r="F181" s="86">
        <v>95000</v>
      </c>
      <c r="G181" s="33">
        <f>+F181*E181</f>
        <v>0</v>
      </c>
      <c r="H181" s="41"/>
    </row>
    <row r="182" spans="1:8" ht="27.75" customHeight="1">
      <c r="A182" s="99" t="s">
        <v>225</v>
      </c>
      <c r="B182" s="99" t="s">
        <v>224</v>
      </c>
      <c r="C182" s="82"/>
      <c r="D182" s="36" t="s">
        <v>223</v>
      </c>
      <c r="E182" s="3"/>
      <c r="F182" s="86">
        <v>450000</v>
      </c>
      <c r="G182" s="33">
        <f>+F182*E182</f>
        <v>0</v>
      </c>
      <c r="H182" s="41"/>
    </row>
    <row r="183" spans="1:8" ht="27.75" customHeight="1">
      <c r="A183" s="99" t="s">
        <v>228</v>
      </c>
      <c r="B183" s="99" t="s">
        <v>229</v>
      </c>
      <c r="C183" s="82"/>
      <c r="D183" s="36" t="s">
        <v>230</v>
      </c>
      <c r="E183" s="3"/>
      <c r="F183" s="86"/>
      <c r="G183" s="33"/>
      <c r="H183" s="41"/>
    </row>
    <row r="184" spans="1:8" ht="13.5" customHeight="1">
      <c r="A184" s="104" t="s">
        <v>279</v>
      </c>
      <c r="B184" s="131"/>
      <c r="C184" s="82"/>
      <c r="D184" s="109"/>
      <c r="E184" s="3"/>
      <c r="F184" s="118"/>
      <c r="G184" s="33"/>
      <c r="H184" s="96"/>
    </row>
    <row r="185" spans="1:8" ht="78.75" customHeight="1">
      <c r="A185" s="323" t="s">
        <v>219</v>
      </c>
      <c r="B185" s="323"/>
      <c r="C185" s="82" t="s">
        <v>47</v>
      </c>
      <c r="D185" s="36"/>
      <c r="E185" s="3"/>
      <c r="F185" s="110" t="s">
        <v>171</v>
      </c>
      <c r="G185" s="33"/>
      <c r="H185" s="41"/>
    </row>
    <row r="186" spans="1:256" s="4" customFormat="1" ht="13.5" customHeight="1">
      <c r="A186" s="71" t="s">
        <v>165</v>
      </c>
      <c r="B186" s="70" t="s">
        <v>172</v>
      </c>
      <c r="C186" s="33" t="s">
        <v>48</v>
      </c>
      <c r="D186" s="36" t="s">
        <v>93</v>
      </c>
      <c r="E186" s="3"/>
      <c r="F186" s="117">
        <v>264000</v>
      </c>
      <c r="G186" s="33">
        <f aca="true" t="shared" si="5" ref="G186:G191">+F186*E186</f>
        <v>0</v>
      </c>
      <c r="H186" s="59"/>
      <c r="IT186" s="148"/>
      <c r="IU186" s="143"/>
      <c r="IV186" s="154"/>
    </row>
    <row r="187" spans="1:8" ht="14.25">
      <c r="A187" s="8" t="s">
        <v>166</v>
      </c>
      <c r="B187" s="81" t="s">
        <v>173</v>
      </c>
      <c r="C187" s="33" t="s">
        <v>47</v>
      </c>
      <c r="D187" s="36" t="s">
        <v>93</v>
      </c>
      <c r="E187" s="3"/>
      <c r="F187" s="117">
        <v>250000</v>
      </c>
      <c r="G187" s="33">
        <f t="shared" si="5"/>
        <v>0</v>
      </c>
      <c r="H187" s="41"/>
    </row>
    <row r="188" spans="1:8" ht="18" customHeight="1">
      <c r="A188" s="90" t="s">
        <v>199</v>
      </c>
      <c r="B188" s="90" t="s">
        <v>172</v>
      </c>
      <c r="C188" s="82" t="s">
        <v>48</v>
      </c>
      <c r="D188" s="36" t="s">
        <v>93</v>
      </c>
      <c r="E188" s="3"/>
      <c r="F188" s="118">
        <v>250000</v>
      </c>
      <c r="G188" s="33">
        <f t="shared" si="5"/>
        <v>0</v>
      </c>
      <c r="H188" s="171" t="s">
        <v>176</v>
      </c>
    </row>
    <row r="189" spans="1:8" ht="18" customHeight="1">
      <c r="A189" s="90" t="s">
        <v>197</v>
      </c>
      <c r="B189" s="90" t="s">
        <v>198</v>
      </c>
      <c r="C189" s="82" t="s">
        <v>48</v>
      </c>
      <c r="D189" s="36" t="s">
        <v>93</v>
      </c>
      <c r="E189" s="3"/>
      <c r="F189" s="118">
        <v>240000</v>
      </c>
      <c r="G189" s="33">
        <f t="shared" si="5"/>
        <v>0</v>
      </c>
      <c r="H189" s="171" t="s">
        <v>176</v>
      </c>
    </row>
    <row r="190" spans="1:8" ht="18" customHeight="1">
      <c r="A190" s="90" t="s">
        <v>195</v>
      </c>
      <c r="B190" s="90" t="s">
        <v>196</v>
      </c>
      <c r="C190" s="82" t="s">
        <v>48</v>
      </c>
      <c r="D190" s="36" t="s">
        <v>93</v>
      </c>
      <c r="E190" s="3"/>
      <c r="F190" s="118">
        <v>240000</v>
      </c>
      <c r="G190" s="33">
        <f t="shared" si="5"/>
        <v>0</v>
      </c>
      <c r="H190" s="171" t="s">
        <v>176</v>
      </c>
    </row>
    <row r="191" spans="1:8" ht="18" customHeight="1">
      <c r="A191" s="99" t="s">
        <v>217</v>
      </c>
      <c r="B191" s="99" t="s">
        <v>218</v>
      </c>
      <c r="C191" s="82" t="s">
        <v>48</v>
      </c>
      <c r="D191" s="36" t="s">
        <v>93</v>
      </c>
      <c r="E191" s="3"/>
      <c r="F191" s="129">
        <v>1020000</v>
      </c>
      <c r="G191" s="33">
        <f t="shared" si="5"/>
        <v>0</v>
      </c>
      <c r="H191" s="171" t="s">
        <v>176</v>
      </c>
    </row>
    <row r="192" spans="1:8" ht="21" customHeight="1">
      <c r="A192" s="139" t="s">
        <v>341</v>
      </c>
      <c r="B192" s="46" t="s">
        <v>339</v>
      </c>
      <c r="C192" s="82" t="s">
        <v>48</v>
      </c>
      <c r="D192" s="36" t="s">
        <v>315</v>
      </c>
      <c r="E192" s="3"/>
      <c r="F192" s="117">
        <v>300000</v>
      </c>
      <c r="G192" s="33"/>
      <c r="H192" s="96"/>
    </row>
    <row r="193" spans="1:8" ht="21" customHeight="1">
      <c r="A193" s="139" t="s">
        <v>342</v>
      </c>
      <c r="B193" s="46" t="s">
        <v>340</v>
      </c>
      <c r="C193" s="82" t="s">
        <v>48</v>
      </c>
      <c r="D193" s="36" t="s">
        <v>179</v>
      </c>
      <c r="E193" s="3"/>
      <c r="F193" s="117">
        <v>100000</v>
      </c>
      <c r="G193" s="33"/>
      <c r="H193" s="96"/>
    </row>
    <row r="194" spans="1:8" ht="21" customHeight="1">
      <c r="A194" s="104" t="s">
        <v>236</v>
      </c>
      <c r="B194" s="101"/>
      <c r="C194" s="82"/>
      <c r="D194" s="109"/>
      <c r="E194" s="3"/>
      <c r="F194" s="118"/>
      <c r="G194" s="33"/>
      <c r="H194" s="96"/>
    </row>
    <row r="195" spans="1:8" ht="21" customHeight="1">
      <c r="A195" s="158" t="s">
        <v>240</v>
      </c>
      <c r="B195" s="158" t="s">
        <v>239</v>
      </c>
      <c r="C195" s="82" t="s">
        <v>48</v>
      </c>
      <c r="D195" s="36" t="s">
        <v>241</v>
      </c>
      <c r="E195" s="3"/>
      <c r="F195" s="118">
        <v>54000</v>
      </c>
      <c r="G195" s="33">
        <f>+F195*E195</f>
        <v>0</v>
      </c>
      <c r="H195" s="96"/>
    </row>
    <row r="196" spans="1:8" ht="21" customHeight="1">
      <c r="A196" s="158" t="s">
        <v>237</v>
      </c>
      <c r="B196" s="158" t="s">
        <v>238</v>
      </c>
      <c r="C196" s="82" t="s">
        <v>48</v>
      </c>
      <c r="D196" s="36" t="s">
        <v>179</v>
      </c>
      <c r="E196" s="3"/>
      <c r="F196" s="118">
        <v>92000</v>
      </c>
      <c r="G196" s="33">
        <f aca="true" t="shared" si="6" ref="G196:G212">+F196*E196</f>
        <v>0</v>
      </c>
      <c r="H196" s="96"/>
    </row>
    <row r="197" spans="1:8" ht="21" customHeight="1">
      <c r="A197" s="167" t="s">
        <v>307</v>
      </c>
      <c r="B197" s="167" t="s">
        <v>309</v>
      </c>
      <c r="C197" s="82" t="s">
        <v>48</v>
      </c>
      <c r="D197" s="36" t="s">
        <v>241</v>
      </c>
      <c r="E197" s="3"/>
      <c r="F197" s="118">
        <v>49000</v>
      </c>
      <c r="G197" s="33">
        <f>+F197*E197</f>
        <v>0</v>
      </c>
      <c r="H197" s="96"/>
    </row>
    <row r="198" spans="1:8" ht="21" customHeight="1">
      <c r="A198" s="167" t="s">
        <v>308</v>
      </c>
      <c r="B198" s="167" t="s">
        <v>310</v>
      </c>
      <c r="C198" s="82" t="s">
        <v>48</v>
      </c>
      <c r="D198" s="36" t="s">
        <v>179</v>
      </c>
      <c r="E198" s="3"/>
      <c r="F198" s="118">
        <v>84000</v>
      </c>
      <c r="G198" s="33">
        <f>+F198*E198</f>
        <v>0</v>
      </c>
      <c r="H198" s="96"/>
    </row>
    <row r="199" spans="1:8" ht="21" customHeight="1">
      <c r="A199" s="167" t="s">
        <v>242</v>
      </c>
      <c r="B199" s="167" t="s">
        <v>244</v>
      </c>
      <c r="C199" s="82" t="s">
        <v>48</v>
      </c>
      <c r="D199" s="36" t="s">
        <v>306</v>
      </c>
      <c r="E199" s="3"/>
      <c r="F199" s="118">
        <v>54000</v>
      </c>
      <c r="G199" s="33">
        <f t="shared" si="6"/>
        <v>0</v>
      </c>
      <c r="H199" s="96"/>
    </row>
    <row r="200" spans="1:8" ht="21" customHeight="1">
      <c r="A200" s="167" t="s">
        <v>243</v>
      </c>
      <c r="B200" s="167" t="s">
        <v>245</v>
      </c>
      <c r="C200" s="82" t="s">
        <v>48</v>
      </c>
      <c r="D200" s="36" t="s">
        <v>95</v>
      </c>
      <c r="E200" s="3"/>
      <c r="F200" s="118">
        <v>92000</v>
      </c>
      <c r="G200" s="33">
        <f t="shared" si="6"/>
        <v>0</v>
      </c>
      <c r="H200" s="96"/>
    </row>
    <row r="201" spans="1:8" ht="14.25">
      <c r="A201" s="137" t="s">
        <v>311</v>
      </c>
      <c r="B201" s="137" t="s">
        <v>313</v>
      </c>
      <c r="C201" s="82" t="s">
        <v>48</v>
      </c>
      <c r="D201" s="36" t="s">
        <v>241</v>
      </c>
      <c r="E201" s="3"/>
      <c r="F201" s="118">
        <v>81000</v>
      </c>
      <c r="G201" s="33">
        <f t="shared" si="6"/>
        <v>0</v>
      </c>
      <c r="H201" s="96"/>
    </row>
    <row r="202" spans="1:8" ht="21" customHeight="1">
      <c r="A202" s="137" t="s">
        <v>312</v>
      </c>
      <c r="B202" s="137" t="s">
        <v>314</v>
      </c>
      <c r="C202" s="82" t="s">
        <v>48</v>
      </c>
      <c r="D202" s="36" t="s">
        <v>179</v>
      </c>
      <c r="E202" s="3"/>
      <c r="F202" s="118">
        <v>139999</v>
      </c>
      <c r="G202" s="33">
        <f t="shared" si="6"/>
        <v>0</v>
      </c>
      <c r="H202" s="96"/>
    </row>
    <row r="203" spans="1:8" ht="23.25" customHeight="1">
      <c r="A203" s="101" t="s">
        <v>246</v>
      </c>
      <c r="B203" s="85" t="s">
        <v>302</v>
      </c>
      <c r="C203" s="82" t="s">
        <v>48</v>
      </c>
      <c r="D203" s="36" t="s">
        <v>241</v>
      </c>
      <c r="E203" s="3"/>
      <c r="F203" s="118">
        <v>41000</v>
      </c>
      <c r="G203" s="33">
        <f t="shared" si="6"/>
        <v>0</v>
      </c>
      <c r="H203" s="96"/>
    </row>
    <row r="204" spans="1:8" ht="23.25" customHeight="1">
      <c r="A204" s="101" t="s">
        <v>247</v>
      </c>
      <c r="B204" s="85" t="s">
        <v>303</v>
      </c>
      <c r="C204" s="82" t="s">
        <v>48</v>
      </c>
      <c r="D204" s="36" t="s">
        <v>179</v>
      </c>
      <c r="E204" s="3"/>
      <c r="F204" s="118">
        <v>68000</v>
      </c>
      <c r="G204" s="33">
        <f t="shared" si="6"/>
        <v>0</v>
      </c>
      <c r="H204" s="96"/>
    </row>
    <row r="205" spans="1:8" ht="25.5" customHeight="1">
      <c r="A205" s="101" t="s">
        <v>256</v>
      </c>
      <c r="B205" s="101" t="s">
        <v>255</v>
      </c>
      <c r="C205" s="82" t="s">
        <v>48</v>
      </c>
      <c r="D205" s="36" t="s">
        <v>241</v>
      </c>
      <c r="E205" s="3"/>
      <c r="F205" s="118">
        <v>56000</v>
      </c>
      <c r="G205" s="33">
        <f t="shared" si="6"/>
        <v>0</v>
      </c>
      <c r="H205" s="96"/>
    </row>
    <row r="206" spans="1:8" ht="20.25" customHeight="1">
      <c r="A206" s="101" t="s">
        <v>257</v>
      </c>
      <c r="B206" s="101" t="s">
        <v>248</v>
      </c>
      <c r="C206" s="82" t="s">
        <v>48</v>
      </c>
      <c r="D206" s="36" t="s">
        <v>179</v>
      </c>
      <c r="E206" s="3"/>
      <c r="F206" s="118">
        <v>96000</v>
      </c>
      <c r="G206" s="33">
        <f t="shared" si="6"/>
        <v>0</v>
      </c>
      <c r="H206" s="96"/>
    </row>
    <row r="207" spans="1:8" ht="20.25" customHeight="1">
      <c r="A207" s="101" t="s">
        <v>258</v>
      </c>
      <c r="B207" s="101" t="s">
        <v>254</v>
      </c>
      <c r="C207" s="82" t="s">
        <v>48</v>
      </c>
      <c r="D207" s="36" t="s">
        <v>241</v>
      </c>
      <c r="E207" s="3"/>
      <c r="F207" s="118">
        <v>49000</v>
      </c>
      <c r="G207" s="33">
        <f t="shared" si="6"/>
        <v>0</v>
      </c>
      <c r="H207" s="96"/>
    </row>
    <row r="208" spans="1:8" ht="20.25" customHeight="1">
      <c r="A208" s="101" t="s">
        <v>261</v>
      </c>
      <c r="B208" s="101" t="s">
        <v>249</v>
      </c>
      <c r="C208" s="82" t="s">
        <v>48</v>
      </c>
      <c r="D208" s="36" t="s">
        <v>179</v>
      </c>
      <c r="E208" s="3"/>
      <c r="F208" s="118">
        <v>84000</v>
      </c>
      <c r="G208" s="33">
        <f t="shared" si="6"/>
        <v>0</v>
      </c>
      <c r="H208" s="96"/>
    </row>
    <row r="209" spans="1:8" ht="20.25" customHeight="1">
      <c r="A209" s="101" t="s">
        <v>259</v>
      </c>
      <c r="B209" s="101" t="s">
        <v>253</v>
      </c>
      <c r="C209" s="82" t="s">
        <v>48</v>
      </c>
      <c r="D209" s="36" t="s">
        <v>241</v>
      </c>
      <c r="E209" s="3"/>
      <c r="F209" s="118">
        <v>54000</v>
      </c>
      <c r="G209" s="33">
        <f t="shared" si="6"/>
        <v>0</v>
      </c>
      <c r="H209" s="96"/>
    </row>
    <row r="210" spans="1:8" ht="20.25" customHeight="1">
      <c r="A210" s="101" t="s">
        <v>262</v>
      </c>
      <c r="B210" s="101" t="s">
        <v>250</v>
      </c>
      <c r="C210" s="82" t="s">
        <v>48</v>
      </c>
      <c r="D210" s="36" t="s">
        <v>179</v>
      </c>
      <c r="E210" s="3"/>
      <c r="F210" s="118">
        <v>92000</v>
      </c>
      <c r="G210" s="33">
        <f t="shared" si="6"/>
        <v>0</v>
      </c>
      <c r="H210" s="96"/>
    </row>
    <row r="211" spans="1:8" ht="20.25" customHeight="1">
      <c r="A211" s="103" t="s">
        <v>260</v>
      </c>
      <c r="B211" s="101" t="s">
        <v>252</v>
      </c>
      <c r="C211" s="82" t="s">
        <v>48</v>
      </c>
      <c r="D211" s="36" t="s">
        <v>241</v>
      </c>
      <c r="E211" s="3"/>
      <c r="F211" s="118">
        <v>35000</v>
      </c>
      <c r="G211" s="33">
        <f t="shared" si="6"/>
        <v>0</v>
      </c>
      <c r="H211" s="96"/>
    </row>
    <row r="212" spans="1:8" ht="20.25" customHeight="1">
      <c r="A212" s="103" t="s">
        <v>263</v>
      </c>
      <c r="B212" s="101" t="s">
        <v>251</v>
      </c>
      <c r="C212" s="82" t="s">
        <v>48</v>
      </c>
      <c r="D212" s="36" t="s">
        <v>179</v>
      </c>
      <c r="E212" s="3"/>
      <c r="F212" s="118">
        <v>50000</v>
      </c>
      <c r="G212" s="33">
        <f t="shared" si="6"/>
        <v>0</v>
      </c>
      <c r="H212" s="96"/>
    </row>
    <row r="213" spans="1:8" ht="15.75" customHeight="1">
      <c r="A213" s="101"/>
      <c r="B213" s="101"/>
      <c r="C213" s="82"/>
      <c r="D213" s="36"/>
      <c r="E213" s="33"/>
      <c r="F213" s="118"/>
      <c r="G213" s="33"/>
      <c r="H213" s="96"/>
    </row>
    <row r="214" spans="1:256" s="105" customFormat="1" ht="14.25">
      <c r="A214" s="104" t="s">
        <v>235</v>
      </c>
      <c r="B214" s="104"/>
      <c r="D214" s="106"/>
      <c r="F214" s="107"/>
      <c r="H214" s="108"/>
      <c r="IT214" s="150"/>
      <c r="IU214" s="145"/>
      <c r="IV214" s="157"/>
    </row>
    <row r="215" spans="1:8" ht="23.25" customHeight="1">
      <c r="A215" s="137" t="s">
        <v>319</v>
      </c>
      <c r="B215" s="137" t="s">
        <v>324</v>
      </c>
      <c r="C215" s="82" t="s">
        <v>48</v>
      </c>
      <c r="D215" s="36" t="s">
        <v>325</v>
      </c>
      <c r="E215" s="3"/>
      <c r="F215" s="118">
        <v>160000</v>
      </c>
      <c r="G215" s="33">
        <f aca="true" t="shared" si="7" ref="G215:G224">+F215*E215</f>
        <v>0</v>
      </c>
      <c r="H215" s="161" t="s">
        <v>381</v>
      </c>
    </row>
    <row r="216" spans="1:8" ht="27" customHeight="1">
      <c r="A216" s="137" t="s">
        <v>320</v>
      </c>
      <c r="B216" s="137" t="s">
        <v>182</v>
      </c>
      <c r="C216" s="82" t="s">
        <v>48</v>
      </c>
      <c r="D216" s="36" t="s">
        <v>177</v>
      </c>
      <c r="E216" s="3"/>
      <c r="F216" s="118">
        <v>48000</v>
      </c>
      <c r="G216" s="33">
        <f>+F216*E216</f>
        <v>0</v>
      </c>
      <c r="H216" s="161" t="s">
        <v>445</v>
      </c>
    </row>
    <row r="217" spans="1:8" ht="23.25" customHeight="1">
      <c r="A217" s="137" t="s">
        <v>321</v>
      </c>
      <c r="B217" s="136" t="s">
        <v>304</v>
      </c>
      <c r="C217" s="82" t="s">
        <v>48</v>
      </c>
      <c r="D217" s="36" t="s">
        <v>273</v>
      </c>
      <c r="E217" s="3"/>
      <c r="F217" s="118">
        <v>225000</v>
      </c>
      <c r="G217" s="33">
        <f t="shared" si="7"/>
        <v>0</v>
      </c>
      <c r="H217" s="161" t="s">
        <v>446</v>
      </c>
    </row>
    <row r="218" spans="1:8" ht="23.25" customHeight="1">
      <c r="A218" s="137" t="s">
        <v>322</v>
      </c>
      <c r="B218" s="83" t="s">
        <v>183</v>
      </c>
      <c r="C218" s="82" t="s">
        <v>48</v>
      </c>
      <c r="D218" s="36" t="s">
        <v>177</v>
      </c>
      <c r="E218" s="3"/>
      <c r="F218" s="118">
        <v>48000</v>
      </c>
      <c r="G218" s="33">
        <f t="shared" si="7"/>
        <v>0</v>
      </c>
      <c r="H218" s="161" t="s">
        <v>445</v>
      </c>
    </row>
    <row r="219" spans="1:8" ht="23.25" customHeight="1">
      <c r="A219" s="137" t="s">
        <v>323</v>
      </c>
      <c r="B219" s="136" t="s">
        <v>305</v>
      </c>
      <c r="C219" s="82" t="s">
        <v>48</v>
      </c>
      <c r="D219" s="36" t="s">
        <v>273</v>
      </c>
      <c r="E219" s="3"/>
      <c r="F219" s="118">
        <v>225000</v>
      </c>
      <c r="G219" s="33">
        <f t="shared" si="7"/>
        <v>0</v>
      </c>
      <c r="H219" s="161" t="s">
        <v>447</v>
      </c>
    </row>
    <row r="220" spans="1:8" ht="18.75" customHeight="1">
      <c r="A220" s="101" t="s">
        <v>234</v>
      </c>
      <c r="B220" s="128" t="s">
        <v>270</v>
      </c>
      <c r="C220" s="82" t="s">
        <v>48</v>
      </c>
      <c r="D220" s="36" t="s">
        <v>178</v>
      </c>
      <c r="E220" s="3"/>
      <c r="F220" s="118">
        <v>82000</v>
      </c>
      <c r="G220" s="33">
        <f t="shared" si="7"/>
        <v>0</v>
      </c>
      <c r="H220" s="96"/>
    </row>
    <row r="221" spans="1:8" ht="15.75" customHeight="1">
      <c r="A221" s="101" t="s">
        <v>265</v>
      </c>
      <c r="B221" s="83" t="s">
        <v>184</v>
      </c>
      <c r="C221" s="82" t="s">
        <v>48</v>
      </c>
      <c r="D221" s="36" t="s">
        <v>181</v>
      </c>
      <c r="E221" s="3"/>
      <c r="F221" s="117">
        <v>45000</v>
      </c>
      <c r="G221" s="33">
        <f t="shared" si="7"/>
        <v>0</v>
      </c>
      <c r="H221" s="96"/>
    </row>
    <row r="222" spans="1:8" ht="21" customHeight="1">
      <c r="A222" s="141" t="s">
        <v>369</v>
      </c>
      <c r="B222" s="141" t="s">
        <v>370</v>
      </c>
      <c r="C222" s="82" t="s">
        <v>48</v>
      </c>
      <c r="D222" s="36" t="s">
        <v>181</v>
      </c>
      <c r="E222" s="3"/>
      <c r="F222" s="117">
        <v>835000</v>
      </c>
      <c r="G222" s="33">
        <f t="shared" si="7"/>
        <v>0</v>
      </c>
      <c r="H222" s="171" t="s">
        <v>176</v>
      </c>
    </row>
    <row r="223" spans="1:8" ht="21" customHeight="1">
      <c r="A223" s="141" t="s">
        <v>266</v>
      </c>
      <c r="B223" s="101" t="s">
        <v>267</v>
      </c>
      <c r="C223" s="82" t="s">
        <v>48</v>
      </c>
      <c r="D223" s="109" t="s">
        <v>268</v>
      </c>
      <c r="E223" s="3"/>
      <c r="F223" s="86">
        <v>125000</v>
      </c>
      <c r="G223" s="33">
        <f t="shared" si="7"/>
        <v>0</v>
      </c>
      <c r="H223" s="96"/>
    </row>
    <row r="224" spans="1:8" ht="21" customHeight="1">
      <c r="A224" s="141" t="s">
        <v>372</v>
      </c>
      <c r="B224" s="141" t="s">
        <v>371</v>
      </c>
      <c r="C224" s="82" t="s">
        <v>48</v>
      </c>
      <c r="D224" s="109" t="s">
        <v>268</v>
      </c>
      <c r="E224" s="3"/>
      <c r="F224" s="86">
        <v>1250000</v>
      </c>
      <c r="G224" s="33">
        <f t="shared" si="7"/>
        <v>0</v>
      </c>
      <c r="H224" s="171" t="s">
        <v>176</v>
      </c>
    </row>
    <row r="225" spans="1:8" ht="21" customHeight="1">
      <c r="A225" s="141"/>
      <c r="B225" s="101"/>
      <c r="C225" s="82"/>
      <c r="D225" s="109"/>
      <c r="E225" s="3"/>
      <c r="F225" s="86"/>
      <c r="G225" s="33"/>
      <c r="H225" s="96"/>
    </row>
    <row r="226" spans="1:8" ht="14.25">
      <c r="A226" s="24" t="s">
        <v>264</v>
      </c>
      <c r="B226" s="24"/>
      <c r="D226" s="125"/>
      <c r="F226" s="105"/>
      <c r="H226" s="41"/>
    </row>
    <row r="227" spans="1:8" ht="21" customHeight="1">
      <c r="A227" s="159" t="s">
        <v>375</v>
      </c>
      <c r="B227" s="159" t="s">
        <v>373</v>
      </c>
      <c r="C227" s="82" t="s">
        <v>48</v>
      </c>
      <c r="D227" s="36" t="s">
        <v>241</v>
      </c>
      <c r="E227" s="3"/>
      <c r="F227" s="118">
        <v>35000</v>
      </c>
      <c r="G227" s="33">
        <f>+F227*E227</f>
        <v>0</v>
      </c>
      <c r="H227" s="138" t="s">
        <v>326</v>
      </c>
    </row>
    <row r="228" spans="1:8" ht="21" customHeight="1">
      <c r="A228" s="159" t="s">
        <v>376</v>
      </c>
      <c r="B228" s="159" t="s">
        <v>374</v>
      </c>
      <c r="C228" s="82" t="s">
        <v>48</v>
      </c>
      <c r="D228" s="36" t="s">
        <v>179</v>
      </c>
      <c r="E228" s="3"/>
      <c r="F228" s="118">
        <v>60000</v>
      </c>
      <c r="G228" s="33">
        <f>+F228*E228</f>
        <v>0</v>
      </c>
      <c r="H228" s="138" t="s">
        <v>326</v>
      </c>
    </row>
    <row r="229" spans="1:8" ht="23.25" customHeight="1">
      <c r="A229" s="159" t="s">
        <v>377</v>
      </c>
      <c r="B229" s="85" t="s">
        <v>379</v>
      </c>
      <c r="C229" s="82" t="s">
        <v>48</v>
      </c>
      <c r="D229" s="36" t="s">
        <v>241</v>
      </c>
      <c r="E229" s="3"/>
      <c r="F229" s="118">
        <v>35000</v>
      </c>
      <c r="G229" s="33">
        <f>+F229*E229</f>
        <v>0</v>
      </c>
      <c r="H229" s="138" t="s">
        <v>326</v>
      </c>
    </row>
    <row r="230" spans="1:8" ht="23.25" customHeight="1">
      <c r="A230" s="159" t="s">
        <v>378</v>
      </c>
      <c r="B230" s="85" t="s">
        <v>380</v>
      </c>
      <c r="C230" s="82" t="s">
        <v>48</v>
      </c>
      <c r="D230" s="36" t="s">
        <v>179</v>
      </c>
      <c r="E230" s="3"/>
      <c r="F230" s="118">
        <v>60000</v>
      </c>
      <c r="G230" s="33">
        <f>+F230*E230</f>
        <v>0</v>
      </c>
      <c r="H230" s="138" t="s">
        <v>326</v>
      </c>
    </row>
    <row r="231" spans="1:8" ht="15.75" customHeight="1">
      <c r="A231" s="139" t="s">
        <v>348</v>
      </c>
      <c r="B231" s="137" t="s">
        <v>317</v>
      </c>
      <c r="C231" s="82" t="s">
        <v>48</v>
      </c>
      <c r="D231" s="36" t="s">
        <v>315</v>
      </c>
      <c r="E231" s="3"/>
      <c r="F231" s="117">
        <v>380000</v>
      </c>
      <c r="G231" s="33">
        <f aca="true" t="shared" si="8" ref="G231:G243">+F231*E231</f>
        <v>0</v>
      </c>
      <c r="H231" s="96"/>
    </row>
    <row r="232" spans="1:8" ht="15.75" customHeight="1">
      <c r="A232" s="139" t="s">
        <v>349</v>
      </c>
      <c r="B232" s="137" t="s">
        <v>316</v>
      </c>
      <c r="C232" s="82" t="s">
        <v>48</v>
      </c>
      <c r="D232" s="36" t="s">
        <v>318</v>
      </c>
      <c r="E232" s="3"/>
      <c r="F232" s="117">
        <v>55000</v>
      </c>
      <c r="G232" s="33"/>
      <c r="H232" s="96"/>
    </row>
    <row r="233" spans="1:8" ht="21" customHeight="1">
      <c r="A233" s="139" t="s">
        <v>343</v>
      </c>
      <c r="B233" s="46" t="s">
        <v>344</v>
      </c>
      <c r="C233" s="82" t="s">
        <v>48</v>
      </c>
      <c r="D233" s="36" t="s">
        <v>241</v>
      </c>
      <c r="E233" s="3"/>
      <c r="F233" s="117">
        <v>60000</v>
      </c>
      <c r="G233" s="33"/>
      <c r="H233" s="138" t="s">
        <v>326</v>
      </c>
    </row>
    <row r="234" spans="1:8" ht="17.25" customHeight="1">
      <c r="A234" s="84" t="s">
        <v>350</v>
      </c>
      <c r="B234" s="100" t="s">
        <v>231</v>
      </c>
      <c r="C234" s="82" t="s">
        <v>48</v>
      </c>
      <c r="D234" s="36" t="s">
        <v>179</v>
      </c>
      <c r="E234" s="3"/>
      <c r="F234" s="117">
        <v>200000</v>
      </c>
      <c r="G234" s="33">
        <f t="shared" si="8"/>
        <v>0</v>
      </c>
      <c r="H234" s="96"/>
    </row>
    <row r="235" spans="1:8" ht="15.75" customHeight="1">
      <c r="A235" s="84" t="s">
        <v>271</v>
      </c>
      <c r="B235" s="130" t="s">
        <v>272</v>
      </c>
      <c r="C235" s="82" t="s">
        <v>48</v>
      </c>
      <c r="D235" s="36" t="s">
        <v>179</v>
      </c>
      <c r="E235" s="3"/>
      <c r="F235" s="117">
        <v>50000</v>
      </c>
      <c r="G235" s="33">
        <f t="shared" si="8"/>
        <v>0</v>
      </c>
      <c r="H235" s="96"/>
    </row>
    <row r="236" spans="1:8" ht="15.75" customHeight="1">
      <c r="A236" s="84" t="s">
        <v>351</v>
      </c>
      <c r="B236" s="26" t="s">
        <v>186</v>
      </c>
      <c r="C236" s="82" t="s">
        <v>48</v>
      </c>
      <c r="D236" s="36" t="s">
        <v>179</v>
      </c>
      <c r="E236" s="3"/>
      <c r="F236" s="117">
        <v>70000</v>
      </c>
      <c r="G236" s="33">
        <f t="shared" si="8"/>
        <v>0</v>
      </c>
      <c r="H236" s="96"/>
    </row>
    <row r="237" spans="1:8" ht="29.25" customHeight="1">
      <c r="A237" s="127" t="s">
        <v>180</v>
      </c>
      <c r="B237" s="160" t="s">
        <v>187</v>
      </c>
      <c r="C237" s="82" t="s">
        <v>48</v>
      </c>
      <c r="D237" s="36" t="s">
        <v>4</v>
      </c>
      <c r="E237" s="3"/>
      <c r="F237" s="117">
        <v>415000</v>
      </c>
      <c r="G237" s="33">
        <f>+F237*E237</f>
        <v>0</v>
      </c>
      <c r="H237" s="96"/>
    </row>
    <row r="238" spans="1:8" ht="29.25" customHeight="1">
      <c r="A238" s="127" t="s">
        <v>180</v>
      </c>
      <c r="B238" s="160" t="s">
        <v>382</v>
      </c>
      <c r="C238" s="82" t="s">
        <v>48</v>
      </c>
      <c r="D238" s="36" t="s">
        <v>179</v>
      </c>
      <c r="E238" s="3"/>
      <c r="F238" s="117">
        <v>50000</v>
      </c>
      <c r="G238" s="33">
        <f t="shared" si="8"/>
        <v>0</v>
      </c>
      <c r="H238" s="96"/>
    </row>
    <row r="239" spans="1:8" ht="48.75" customHeight="1">
      <c r="A239" s="139" t="s">
        <v>352</v>
      </c>
      <c r="B239" s="139" t="s">
        <v>188</v>
      </c>
      <c r="C239" s="82" t="s">
        <v>48</v>
      </c>
      <c r="D239" s="36" t="s">
        <v>185</v>
      </c>
      <c r="E239" s="3"/>
      <c r="F239" s="117">
        <v>850000</v>
      </c>
      <c r="G239" s="33">
        <f t="shared" si="8"/>
        <v>0</v>
      </c>
      <c r="H239" s="42"/>
    </row>
    <row r="240" spans="1:8" ht="28.5" customHeight="1">
      <c r="A240" s="162" t="s">
        <v>353</v>
      </c>
      <c r="B240" s="168" t="s">
        <v>347</v>
      </c>
      <c r="C240" s="163" t="s">
        <v>48</v>
      </c>
      <c r="D240" s="164" t="s">
        <v>185</v>
      </c>
      <c r="E240" s="165"/>
      <c r="F240" s="169">
        <v>225000</v>
      </c>
      <c r="G240" s="166">
        <f t="shared" si="8"/>
        <v>0</v>
      </c>
      <c r="H240" s="171" t="s">
        <v>414</v>
      </c>
    </row>
    <row r="241" spans="1:8" ht="14.25">
      <c r="A241" s="11" t="s">
        <v>167</v>
      </c>
      <c r="B241" s="83" t="s">
        <v>189</v>
      </c>
      <c r="C241" s="4" t="s">
        <v>47</v>
      </c>
      <c r="D241" s="34" t="s">
        <v>185</v>
      </c>
      <c r="E241" s="3"/>
      <c r="F241" s="119">
        <v>3200000</v>
      </c>
      <c r="G241" s="33">
        <f t="shared" si="8"/>
        <v>0</v>
      </c>
      <c r="H241" s="42"/>
    </row>
    <row r="242" spans="1:8" ht="28.5">
      <c r="A242" s="11" t="s">
        <v>354</v>
      </c>
      <c r="B242" s="139" t="s">
        <v>357</v>
      </c>
      <c r="C242" s="4" t="s">
        <v>48</v>
      </c>
      <c r="D242" s="34" t="s">
        <v>185</v>
      </c>
      <c r="E242" s="3"/>
      <c r="F242" s="117">
        <v>250000</v>
      </c>
      <c r="G242" s="33">
        <f t="shared" si="8"/>
        <v>0</v>
      </c>
      <c r="H242" s="42"/>
    </row>
    <row r="243" spans="1:8" ht="28.5">
      <c r="A243" s="11" t="s">
        <v>355</v>
      </c>
      <c r="B243" s="139" t="s">
        <v>356</v>
      </c>
      <c r="C243" s="4"/>
      <c r="D243" s="34"/>
      <c r="E243" s="3"/>
      <c r="F243" s="117">
        <v>2500000</v>
      </c>
      <c r="G243" s="33">
        <f t="shared" si="8"/>
        <v>0</v>
      </c>
      <c r="H243" s="42"/>
    </row>
    <row r="244" spans="1:8" ht="21" customHeight="1">
      <c r="A244" s="139" t="s">
        <v>358</v>
      </c>
      <c r="B244" s="139" t="s">
        <v>338</v>
      </c>
      <c r="C244" s="82" t="s">
        <v>48</v>
      </c>
      <c r="D244" s="36" t="s">
        <v>185</v>
      </c>
      <c r="E244" s="3"/>
      <c r="F244" s="117">
        <v>115000</v>
      </c>
      <c r="G244" s="33">
        <f>+F244*E244</f>
        <v>0</v>
      </c>
      <c r="H244" s="42"/>
    </row>
    <row r="245" spans="1:8" ht="17.25" customHeight="1">
      <c r="A245" s="139" t="s">
        <v>345</v>
      </c>
      <c r="B245" s="139" t="s">
        <v>346</v>
      </c>
      <c r="C245" s="82" t="s">
        <v>48</v>
      </c>
      <c r="D245" s="36" t="s">
        <v>185</v>
      </c>
      <c r="E245" s="3"/>
      <c r="F245" s="117">
        <v>170000</v>
      </c>
      <c r="G245" s="33">
        <f>+F245*E245</f>
        <v>0</v>
      </c>
      <c r="H245" s="42"/>
    </row>
    <row r="246" spans="1:8" ht="17.25" customHeight="1">
      <c r="A246" s="139" t="s">
        <v>359</v>
      </c>
      <c r="B246" s="139" t="s">
        <v>360</v>
      </c>
      <c r="C246" s="82" t="s">
        <v>48</v>
      </c>
      <c r="D246" s="36" t="s">
        <v>185</v>
      </c>
      <c r="E246" s="3"/>
      <c r="F246" s="117">
        <v>1250000</v>
      </c>
      <c r="G246" s="33">
        <f>+F246*E246</f>
        <v>0</v>
      </c>
      <c r="H246" s="42"/>
    </row>
    <row r="247" spans="1:8" ht="17.25" customHeight="1">
      <c r="A247" s="139" t="s">
        <v>362</v>
      </c>
      <c r="B247" s="85" t="s">
        <v>361</v>
      </c>
      <c r="C247" s="82" t="s">
        <v>48</v>
      </c>
      <c r="D247" s="36" t="s">
        <v>185</v>
      </c>
      <c r="E247" s="3"/>
      <c r="F247" s="119">
        <v>10500000</v>
      </c>
      <c r="G247" s="33">
        <f>+F247*E247</f>
        <v>0</v>
      </c>
      <c r="H247" s="42"/>
    </row>
    <row r="248" spans="1:8" ht="17.25" customHeight="1">
      <c r="A248" s="46" t="s">
        <v>363</v>
      </c>
      <c r="B248" s="46" t="s">
        <v>364</v>
      </c>
      <c r="C248" s="82" t="s">
        <v>48</v>
      </c>
      <c r="D248" s="36" t="s">
        <v>185</v>
      </c>
      <c r="E248" s="3"/>
      <c r="F248" s="119">
        <v>105000</v>
      </c>
      <c r="G248" s="33">
        <f>+F248*E248</f>
        <v>0</v>
      </c>
      <c r="H248" s="42"/>
    </row>
    <row r="249" spans="1:8" ht="17.25" customHeight="1">
      <c r="A249" s="126"/>
      <c r="B249" s="126"/>
      <c r="C249" s="82"/>
      <c r="D249" s="36"/>
      <c r="E249" s="3"/>
      <c r="F249" s="117"/>
      <c r="G249" s="33"/>
      <c r="H249" s="41"/>
    </row>
    <row r="250" spans="1:8" ht="14.25">
      <c r="A250" s="24" t="s">
        <v>158</v>
      </c>
      <c r="B250" s="24"/>
      <c r="F250" s="105"/>
      <c r="H250" s="41"/>
    </row>
    <row r="251" spans="1:8" ht="43.5">
      <c r="A251" s="11" t="s">
        <v>160</v>
      </c>
      <c r="B251" s="11"/>
      <c r="C251" s="4"/>
      <c r="D251" s="12"/>
      <c r="E251" s="3"/>
      <c r="F251" s="116">
        <v>550000</v>
      </c>
      <c r="G251" s="33">
        <f>+F251*E251</f>
        <v>0</v>
      </c>
      <c r="H251" s="42" t="s">
        <v>215</v>
      </c>
    </row>
    <row r="252" spans="1:8" ht="14.25">
      <c r="A252" s="23"/>
      <c r="H252" s="41"/>
    </row>
    <row r="253" spans="5:8" ht="14.25">
      <c r="E253" t="s">
        <v>207</v>
      </c>
      <c r="G253">
        <f>SUM(G13:G250)</f>
        <v>0</v>
      </c>
      <c r="H253" s="41"/>
    </row>
    <row r="254" spans="6:8" ht="14.25">
      <c r="F254" t="s">
        <v>9</v>
      </c>
      <c r="H254" s="41"/>
    </row>
    <row r="255" spans="1:8" ht="43.5">
      <c r="A255" s="8" t="s">
        <v>190</v>
      </c>
      <c r="F255" t="s">
        <v>31</v>
      </c>
      <c r="G255">
        <f>SUM(G253:G254)</f>
        <v>0</v>
      </c>
      <c r="H255" s="41"/>
    </row>
    <row r="256" spans="1:4" ht="14.25">
      <c r="A256" s="8" t="s">
        <v>38</v>
      </c>
      <c r="D256" s="30">
        <v>40000</v>
      </c>
    </row>
    <row r="257" spans="1:4" ht="14.25">
      <c r="A257" s="25" t="s">
        <v>161</v>
      </c>
      <c r="D257" s="30">
        <v>45000</v>
      </c>
    </row>
    <row r="258" spans="1:4" ht="14.25">
      <c r="A258" s="8" t="s">
        <v>39</v>
      </c>
      <c r="D258" s="30">
        <v>50000</v>
      </c>
    </row>
    <row r="259" spans="1:4" ht="14.25">
      <c r="A259" s="8" t="s">
        <v>101</v>
      </c>
      <c r="D259" s="30">
        <v>50000</v>
      </c>
    </row>
    <row r="260" spans="1:4" ht="14.25">
      <c r="A260" s="8" t="s">
        <v>100</v>
      </c>
      <c r="D260" s="30">
        <v>60000</v>
      </c>
    </row>
    <row r="261" spans="1:4" ht="14.25">
      <c r="A261" s="8" t="s">
        <v>32</v>
      </c>
      <c r="D261" s="30">
        <v>60000</v>
      </c>
    </row>
    <row r="262" spans="1:4" ht="14.25">
      <c r="A262" s="8" t="s">
        <v>33</v>
      </c>
      <c r="D262" s="30">
        <v>80000</v>
      </c>
    </row>
    <row r="263" spans="1:4" ht="28.5">
      <c r="A263" s="8" t="s">
        <v>34</v>
      </c>
      <c r="D263" s="30">
        <v>100000</v>
      </c>
    </row>
    <row r="264" spans="1:4" ht="14.25">
      <c r="A264" s="98" t="s">
        <v>214</v>
      </c>
      <c r="D264" s="30">
        <v>100000</v>
      </c>
    </row>
    <row r="265" spans="1:4" ht="14.25">
      <c r="A265" s="8" t="s">
        <v>159</v>
      </c>
      <c r="D265" s="30">
        <v>350000</v>
      </c>
    </row>
    <row r="266" spans="1:4" ht="14.25">
      <c r="A266" s="8" t="s">
        <v>192</v>
      </c>
      <c r="D266" s="30">
        <v>350000</v>
      </c>
    </row>
    <row r="267" ht="14.25">
      <c r="A267" s="14" t="s">
        <v>193</v>
      </c>
    </row>
    <row r="268" spans="2:256" s="92" customFormat="1" ht="14.25">
      <c r="B268" s="14"/>
      <c r="C268" s="14"/>
      <c r="D268" s="93"/>
      <c r="IT268" s="151"/>
      <c r="IU268" s="55"/>
      <c r="IV268" s="156"/>
    </row>
    <row r="269" spans="1:256" s="92" customFormat="1" ht="14.25">
      <c r="A269" s="15"/>
      <c r="B269" s="27"/>
      <c r="C269" s="15"/>
      <c r="D269" s="93"/>
      <c r="IT269" s="151"/>
      <c r="IU269" s="55"/>
      <c r="IV269" s="156"/>
    </row>
    <row r="270" spans="1:256" s="92" customFormat="1" ht="14.25">
      <c r="A270" s="16"/>
      <c r="B270" s="16"/>
      <c r="C270" s="16"/>
      <c r="D270" s="93"/>
      <c r="IT270" s="151"/>
      <c r="IU270" s="55"/>
      <c r="IV270" s="156"/>
    </row>
    <row r="271" spans="1:256" s="92" customFormat="1" ht="14.25">
      <c r="A271" s="15"/>
      <c r="B271" s="27"/>
      <c r="C271" s="15"/>
      <c r="D271" s="93"/>
      <c r="IT271" s="151"/>
      <c r="IU271" s="55"/>
      <c r="IV271" s="156"/>
    </row>
    <row r="272" spans="1:256" s="92" customFormat="1" ht="14.25">
      <c r="A272" s="14"/>
      <c r="B272" s="14"/>
      <c r="C272" s="14"/>
      <c r="D272" s="93"/>
      <c r="IT272" s="151"/>
      <c r="IU272" s="55"/>
      <c r="IV272" s="156"/>
    </row>
    <row r="273" spans="1:256" s="92" customFormat="1" ht="14.25">
      <c r="A273" s="14"/>
      <c r="B273" s="14"/>
      <c r="C273" s="14"/>
      <c r="D273" s="93"/>
      <c r="IT273" s="151"/>
      <c r="IU273" s="55"/>
      <c r="IV273" s="156"/>
    </row>
    <row r="274" spans="1:256" s="92" customFormat="1" ht="14.25">
      <c r="A274" s="15"/>
      <c r="B274" s="27"/>
      <c r="C274" s="15"/>
      <c r="D274" s="93"/>
      <c r="IT274" s="151"/>
      <c r="IU274" s="55"/>
      <c r="IV274" s="156"/>
    </row>
  </sheetData>
  <sheetProtection deleteRows="0"/>
  <mergeCells count="134">
    <mergeCell ref="A122:A126"/>
    <mergeCell ref="B122:B126"/>
    <mergeCell ref="C122:C126"/>
    <mergeCell ref="D122:D126"/>
    <mergeCell ref="D127:D130"/>
    <mergeCell ref="A185:B185"/>
    <mergeCell ref="D145:D146"/>
    <mergeCell ref="A168:A171"/>
    <mergeCell ref="B168:B171"/>
    <mergeCell ref="D168:D171"/>
    <mergeCell ref="A164:A167"/>
    <mergeCell ref="B164:B167"/>
    <mergeCell ref="A179:H179"/>
    <mergeCell ref="A176:A177"/>
    <mergeCell ref="A174:A175"/>
    <mergeCell ref="D13:D15"/>
    <mergeCell ref="D139:D142"/>
    <mergeCell ref="D164:D167"/>
    <mergeCell ref="A152:IV152"/>
    <mergeCell ref="B154:B158"/>
    <mergeCell ref="D154:D158"/>
    <mergeCell ref="B145:B146"/>
    <mergeCell ref="B147:B151"/>
    <mergeCell ref="D159:D163"/>
    <mergeCell ref="A20:A23"/>
    <mergeCell ref="B159:B163"/>
    <mergeCell ref="D135:D138"/>
    <mergeCell ref="D131:D134"/>
    <mergeCell ref="A147:A151"/>
    <mergeCell ref="A139:A142"/>
    <mergeCell ref="B139:B142"/>
    <mergeCell ref="C135:C138"/>
    <mergeCell ref="B135:B138"/>
    <mergeCell ref="C139:C142"/>
    <mergeCell ref="A135:A138"/>
    <mergeCell ref="A108:A112"/>
    <mergeCell ref="B108:B112"/>
    <mergeCell ref="B113:B116"/>
    <mergeCell ref="A117:A121"/>
    <mergeCell ref="A113:A116"/>
    <mergeCell ref="A105:A107"/>
    <mergeCell ref="D105:D107"/>
    <mergeCell ref="D113:D116"/>
    <mergeCell ref="B117:B121"/>
    <mergeCell ref="C117:C121"/>
    <mergeCell ref="D117:D121"/>
    <mergeCell ref="D108:D112"/>
    <mergeCell ref="B105:B107"/>
    <mergeCell ref="C105:C107"/>
    <mergeCell ref="A145:A146"/>
    <mergeCell ref="A127:A130"/>
    <mergeCell ref="B127:B130"/>
    <mergeCell ref="C127:C130"/>
    <mergeCell ref="C131:C134"/>
    <mergeCell ref="A28:A31"/>
    <mergeCell ref="C103:C104"/>
    <mergeCell ref="A95:A96"/>
    <mergeCell ref="B95:B96"/>
    <mergeCell ref="C95:C96"/>
    <mergeCell ref="B20:B23"/>
    <mergeCell ref="A159:A163"/>
    <mergeCell ref="D147:D151"/>
    <mergeCell ref="B143:B144"/>
    <mergeCell ref="D143:D144"/>
    <mergeCell ref="A154:A158"/>
    <mergeCell ref="B131:B134"/>
    <mergeCell ref="A143:A144"/>
    <mergeCell ref="A131:A134"/>
    <mergeCell ref="C101:C102"/>
    <mergeCell ref="A1:F1"/>
    <mergeCell ref="G8:H8"/>
    <mergeCell ref="E6:E9"/>
    <mergeCell ref="C20:C23"/>
    <mergeCell ref="D20:D23"/>
    <mergeCell ref="A68:A71"/>
    <mergeCell ref="D68:D71"/>
    <mergeCell ref="A13:A15"/>
    <mergeCell ref="B13:B15"/>
    <mergeCell ref="B68:B71"/>
    <mergeCell ref="C28:C31"/>
    <mergeCell ref="A76:A77"/>
    <mergeCell ref="B76:B77"/>
    <mergeCell ref="C76:C77"/>
    <mergeCell ref="H80:H82"/>
    <mergeCell ref="B36:B39"/>
    <mergeCell ref="C36:C39"/>
    <mergeCell ref="D36:D39"/>
    <mergeCell ref="A44:A47"/>
    <mergeCell ref="D44:D47"/>
    <mergeCell ref="A2:F2"/>
    <mergeCell ref="C8:C10"/>
    <mergeCell ref="C97:C98"/>
    <mergeCell ref="C99:C100"/>
    <mergeCell ref="D95:D96"/>
    <mergeCell ref="D28:D31"/>
    <mergeCell ref="D76:D77"/>
    <mergeCell ref="C68:C71"/>
    <mergeCell ref="A36:A39"/>
    <mergeCell ref="B28:B31"/>
    <mergeCell ref="H83:H85"/>
    <mergeCell ref="A60:A63"/>
    <mergeCell ref="B60:B63"/>
    <mergeCell ref="C60:C63"/>
    <mergeCell ref="D60:D63"/>
    <mergeCell ref="A64:A67"/>
    <mergeCell ref="B40:B43"/>
    <mergeCell ref="C40:C43"/>
    <mergeCell ref="D40:D43"/>
    <mergeCell ref="A56:A59"/>
    <mergeCell ref="B56:B59"/>
    <mergeCell ref="A52:A55"/>
    <mergeCell ref="B52:B55"/>
    <mergeCell ref="C52:C55"/>
    <mergeCell ref="D52:D55"/>
    <mergeCell ref="D32:D35"/>
    <mergeCell ref="C24:C27"/>
    <mergeCell ref="D24:D27"/>
    <mergeCell ref="A48:A51"/>
    <mergeCell ref="B48:B51"/>
    <mergeCell ref="C48:C51"/>
    <mergeCell ref="D48:D51"/>
    <mergeCell ref="B44:B47"/>
    <mergeCell ref="C44:C47"/>
    <mergeCell ref="A40:A43"/>
    <mergeCell ref="B64:B67"/>
    <mergeCell ref="C64:C67"/>
    <mergeCell ref="D64:D67"/>
    <mergeCell ref="A24:A27"/>
    <mergeCell ref="B24:B27"/>
    <mergeCell ref="C56:C59"/>
    <mergeCell ref="D56:D59"/>
    <mergeCell ref="A32:A35"/>
    <mergeCell ref="B32:B35"/>
    <mergeCell ref="C32:C35"/>
  </mergeCells>
  <hyperlinks>
    <hyperlink ref="E5" r:id="rId1" display="saigontacos@yahoo.com"/>
    <hyperlink ref="G8" r:id="rId2" display="www.saigontacos.com"/>
  </hyperlinks>
  <printOptions/>
  <pageMargins left="0.7" right="0.7" top="1.315" bottom="0.75" header="0.3" footer="0.3"/>
  <pageSetup horizontalDpi="600" verticalDpi="600" orientation="portrait" paperSize="9" scale="95" r:id="rId4"/>
  <drawing r:id="rId3"/>
</worksheet>
</file>

<file path=xl/worksheets/sheet2.xml><?xml version="1.0" encoding="utf-8"?>
<worksheet xmlns="http://schemas.openxmlformats.org/spreadsheetml/2006/main" xmlns:r="http://schemas.openxmlformats.org/officeDocument/2006/relationships">
  <dimension ref="A1:G40"/>
  <sheetViews>
    <sheetView zoomScale="90" zoomScaleNormal="90" zoomScalePageLayoutView="0" workbookViewId="0" topLeftCell="A10">
      <selection activeCell="C9" sqref="C9"/>
    </sheetView>
  </sheetViews>
  <sheetFormatPr defaultColWidth="9.140625" defaultRowHeight="15"/>
  <cols>
    <col min="1" max="1" width="12.8515625" style="0" customWidth="1"/>
    <col min="2" max="2" width="46.00390625" style="0" customWidth="1"/>
    <col min="3" max="3" width="9.140625" style="0" customWidth="1"/>
    <col min="4" max="4" width="16.140625" style="0" customWidth="1"/>
    <col min="5" max="5" width="10.8515625" style="0" customWidth="1"/>
    <col min="6" max="6" width="15.57421875" style="26" customWidth="1"/>
    <col min="7" max="7" width="9.57421875" style="39" customWidth="1"/>
  </cols>
  <sheetData>
    <row r="1" ht="14.25">
      <c r="A1" t="s">
        <v>151</v>
      </c>
    </row>
    <row r="2" ht="14.25">
      <c r="A2" t="s">
        <v>113</v>
      </c>
    </row>
    <row r="3" spans="5:7" ht="14.25">
      <c r="E3" t="s">
        <v>92</v>
      </c>
      <c r="F3" s="26" t="s">
        <v>120</v>
      </c>
      <c r="G3" s="39" t="s">
        <v>52</v>
      </c>
    </row>
    <row r="4" spans="1:5" ht="14.25">
      <c r="A4" t="s">
        <v>61</v>
      </c>
      <c r="B4" t="s">
        <v>60</v>
      </c>
      <c r="C4" t="s">
        <v>0</v>
      </c>
      <c r="D4" t="s">
        <v>84</v>
      </c>
      <c r="E4" t="s">
        <v>85</v>
      </c>
    </row>
    <row r="5" spans="1:6" ht="26.25" customHeight="1">
      <c r="A5" t="s">
        <v>58</v>
      </c>
      <c r="B5" s="11" t="s">
        <v>36</v>
      </c>
      <c r="C5" s="2">
        <v>12</v>
      </c>
      <c r="D5" t="s">
        <v>88</v>
      </c>
      <c r="E5" t="s">
        <v>112</v>
      </c>
      <c r="F5" s="46" t="s">
        <v>121</v>
      </c>
    </row>
    <row r="6" spans="1:6" ht="26.25" customHeight="1">
      <c r="A6" t="s">
        <v>59</v>
      </c>
      <c r="B6" s="11" t="s">
        <v>37</v>
      </c>
      <c r="C6" s="2">
        <v>12</v>
      </c>
      <c r="D6" t="s">
        <v>88</v>
      </c>
      <c r="E6" t="s">
        <v>112</v>
      </c>
      <c r="F6" s="46" t="s">
        <v>121</v>
      </c>
    </row>
    <row r="7" spans="1:6" ht="26.25" customHeight="1">
      <c r="A7" t="s">
        <v>94</v>
      </c>
      <c r="B7" s="11" t="s">
        <v>96</v>
      </c>
      <c r="C7" s="2" t="s">
        <v>95</v>
      </c>
      <c r="D7" t="s">
        <v>88</v>
      </c>
      <c r="E7" t="s">
        <v>112</v>
      </c>
      <c r="F7" s="46" t="s">
        <v>121</v>
      </c>
    </row>
    <row r="8" spans="1:6" ht="26.25" customHeight="1">
      <c r="A8" t="s">
        <v>170</v>
      </c>
      <c r="B8" s="11" t="s">
        <v>96</v>
      </c>
      <c r="C8" s="2" t="s">
        <v>164</v>
      </c>
      <c r="D8" t="s">
        <v>88</v>
      </c>
      <c r="E8" t="s">
        <v>112</v>
      </c>
      <c r="F8" s="46" t="s">
        <v>121</v>
      </c>
    </row>
    <row r="9" spans="2:3" ht="14.25">
      <c r="B9" s="11"/>
      <c r="C9" s="2"/>
    </row>
    <row r="10" spans="1:6" ht="20.25" customHeight="1">
      <c r="A10" t="s">
        <v>62</v>
      </c>
      <c r="B10" s="11" t="s">
        <v>13</v>
      </c>
      <c r="C10" s="2">
        <v>20</v>
      </c>
      <c r="D10" t="s">
        <v>98</v>
      </c>
      <c r="E10" t="s">
        <v>87</v>
      </c>
      <c r="F10" s="44" t="s">
        <v>129</v>
      </c>
    </row>
    <row r="11" spans="1:6" ht="24.75" customHeight="1">
      <c r="A11" t="s">
        <v>63</v>
      </c>
      <c r="B11" s="11" t="s">
        <v>57</v>
      </c>
      <c r="C11" s="2">
        <v>40</v>
      </c>
      <c r="D11" t="s">
        <v>98</v>
      </c>
      <c r="E11" t="s">
        <v>87</v>
      </c>
      <c r="F11" s="44" t="s">
        <v>129</v>
      </c>
    </row>
    <row r="12" spans="1:6" ht="14.25">
      <c r="A12" t="s">
        <v>64</v>
      </c>
      <c r="B12" s="11" t="s">
        <v>14</v>
      </c>
      <c r="C12" s="5" t="s">
        <v>4</v>
      </c>
      <c r="D12" t="s">
        <v>98</v>
      </c>
      <c r="E12" t="s">
        <v>87</v>
      </c>
      <c r="F12" s="26" t="s">
        <v>122</v>
      </c>
    </row>
    <row r="13" spans="1:6" ht="24">
      <c r="A13" t="s">
        <v>65</v>
      </c>
      <c r="B13" s="11" t="s">
        <v>49</v>
      </c>
      <c r="C13" s="5" t="s">
        <v>4</v>
      </c>
      <c r="D13" t="s">
        <v>88</v>
      </c>
      <c r="E13" t="s">
        <v>87</v>
      </c>
      <c r="F13" s="46" t="s">
        <v>123</v>
      </c>
    </row>
    <row r="14" spans="1:6" ht="24">
      <c r="A14" t="s">
        <v>71</v>
      </c>
      <c r="B14" s="11" t="s">
        <v>15</v>
      </c>
      <c r="C14" s="5" t="s">
        <v>4</v>
      </c>
      <c r="D14" t="s">
        <v>88</v>
      </c>
      <c r="E14" t="s">
        <v>87</v>
      </c>
      <c r="F14" s="46" t="s">
        <v>123</v>
      </c>
    </row>
    <row r="15" spans="1:6" ht="24">
      <c r="A15" t="s">
        <v>72</v>
      </c>
      <c r="B15" s="11" t="s">
        <v>35</v>
      </c>
      <c r="C15" s="5" t="s">
        <v>4</v>
      </c>
      <c r="D15" t="s">
        <v>88</v>
      </c>
      <c r="E15" t="s">
        <v>87</v>
      </c>
      <c r="F15" s="46" t="s">
        <v>123</v>
      </c>
    </row>
    <row r="16" spans="1:6" ht="24">
      <c r="A16" t="s">
        <v>73</v>
      </c>
      <c r="B16" s="14" t="s">
        <v>44</v>
      </c>
      <c r="C16" s="5" t="s">
        <v>45</v>
      </c>
      <c r="D16" t="s">
        <v>88</v>
      </c>
      <c r="E16" t="s">
        <v>89</v>
      </c>
      <c r="F16" s="46" t="s">
        <v>124</v>
      </c>
    </row>
    <row r="17" spans="2:3" ht="14.25">
      <c r="B17" s="14"/>
      <c r="C17" s="5"/>
    </row>
    <row r="18" spans="1:6" ht="12.75" customHeight="1">
      <c r="A18" t="s">
        <v>70</v>
      </c>
      <c r="B18" s="11" t="s">
        <v>16</v>
      </c>
      <c r="C18" s="2">
        <v>20</v>
      </c>
      <c r="D18" t="s">
        <v>98</v>
      </c>
      <c r="E18" t="s">
        <v>87</v>
      </c>
      <c r="F18" s="44" t="s">
        <v>125</v>
      </c>
    </row>
    <row r="19" spans="1:6" ht="12.75" customHeight="1">
      <c r="A19" t="s">
        <v>104</v>
      </c>
      <c r="B19" s="11" t="s">
        <v>17</v>
      </c>
      <c r="C19" s="2">
        <v>12</v>
      </c>
      <c r="D19" t="s">
        <v>98</v>
      </c>
      <c r="E19" t="s">
        <v>87</v>
      </c>
      <c r="F19" s="44" t="s">
        <v>125</v>
      </c>
    </row>
    <row r="20" spans="1:6" ht="12.75" customHeight="1">
      <c r="A20" t="s">
        <v>131</v>
      </c>
      <c r="B20" s="11" t="s">
        <v>17</v>
      </c>
      <c r="C20" s="2">
        <v>24</v>
      </c>
      <c r="D20" t="s">
        <v>98</v>
      </c>
      <c r="E20" t="s">
        <v>87</v>
      </c>
      <c r="F20" s="44" t="s">
        <v>125</v>
      </c>
    </row>
    <row r="21" spans="1:6" ht="12.75" customHeight="1">
      <c r="A21" t="s">
        <v>106</v>
      </c>
      <c r="B21" s="11" t="s">
        <v>107</v>
      </c>
      <c r="C21" s="2">
        <v>10</v>
      </c>
      <c r="D21" t="s">
        <v>98</v>
      </c>
      <c r="E21" t="s">
        <v>87</v>
      </c>
      <c r="F21" s="44" t="s">
        <v>125</v>
      </c>
    </row>
    <row r="22" spans="1:6" ht="12.75" customHeight="1">
      <c r="A22" t="s">
        <v>67</v>
      </c>
      <c r="B22" s="11" t="s">
        <v>50</v>
      </c>
      <c r="C22" s="2">
        <v>20</v>
      </c>
      <c r="D22" t="s">
        <v>98</v>
      </c>
      <c r="E22" t="s">
        <v>87</v>
      </c>
      <c r="F22" s="44" t="s">
        <v>125</v>
      </c>
    </row>
    <row r="23" spans="1:6" ht="12.75" customHeight="1">
      <c r="A23" t="s">
        <v>68</v>
      </c>
      <c r="B23" s="11" t="s">
        <v>69</v>
      </c>
      <c r="C23" s="2">
        <v>10</v>
      </c>
      <c r="D23" t="s">
        <v>98</v>
      </c>
      <c r="E23" t="s">
        <v>87</v>
      </c>
      <c r="F23" s="44" t="s">
        <v>125</v>
      </c>
    </row>
    <row r="24" spans="1:6" ht="12.75" customHeight="1">
      <c r="A24" t="s">
        <v>66</v>
      </c>
      <c r="B24" s="11" t="s">
        <v>18</v>
      </c>
      <c r="C24" s="2">
        <v>10</v>
      </c>
      <c r="D24" t="s">
        <v>98</v>
      </c>
      <c r="E24" t="s">
        <v>87</v>
      </c>
      <c r="F24" s="44" t="s">
        <v>125</v>
      </c>
    </row>
    <row r="25" spans="2:3" ht="14.25">
      <c r="B25" s="17"/>
      <c r="C25" s="1"/>
    </row>
    <row r="26" spans="1:7" ht="14.25" customHeight="1">
      <c r="A26" t="s">
        <v>74</v>
      </c>
      <c r="B26" s="11" t="s">
        <v>42</v>
      </c>
      <c r="C26" s="2" t="s">
        <v>41</v>
      </c>
      <c r="D26" t="s">
        <v>98</v>
      </c>
      <c r="E26" t="s">
        <v>87</v>
      </c>
      <c r="F26" s="44" t="s">
        <v>126</v>
      </c>
      <c r="G26" s="39" t="s">
        <v>127</v>
      </c>
    </row>
    <row r="27" spans="1:7" ht="14.25" customHeight="1">
      <c r="A27" t="s">
        <v>75</v>
      </c>
      <c r="B27" s="11" t="s">
        <v>40</v>
      </c>
      <c r="C27" s="2" t="s">
        <v>41</v>
      </c>
      <c r="D27" t="s">
        <v>98</v>
      </c>
      <c r="E27" t="s">
        <v>87</v>
      </c>
      <c r="F27" s="44" t="s">
        <v>126</v>
      </c>
      <c r="G27" s="39" t="s">
        <v>127</v>
      </c>
    </row>
    <row r="28" spans="1:7" ht="14.25" customHeight="1">
      <c r="A28" t="s">
        <v>76</v>
      </c>
      <c r="B28" s="11" t="s">
        <v>19</v>
      </c>
      <c r="C28" s="2" t="s">
        <v>20</v>
      </c>
      <c r="D28" t="s">
        <v>98</v>
      </c>
      <c r="E28" t="s">
        <v>87</v>
      </c>
      <c r="F28" s="44" t="s">
        <v>126</v>
      </c>
      <c r="G28" s="39" t="s">
        <v>127</v>
      </c>
    </row>
    <row r="29" spans="1:7" ht="14.25" customHeight="1">
      <c r="A29" t="s">
        <v>77</v>
      </c>
      <c r="B29" s="11" t="s">
        <v>21</v>
      </c>
      <c r="C29" s="2" t="s">
        <v>20</v>
      </c>
      <c r="D29" t="s">
        <v>98</v>
      </c>
      <c r="E29" t="s">
        <v>87</v>
      </c>
      <c r="F29" s="44" t="s">
        <v>126</v>
      </c>
      <c r="G29" s="39" t="s">
        <v>127</v>
      </c>
    </row>
    <row r="30" spans="1:7" ht="14.25" customHeight="1">
      <c r="A30" t="s">
        <v>78</v>
      </c>
      <c r="B30" s="11" t="s">
        <v>22</v>
      </c>
      <c r="C30" s="2" t="s">
        <v>20</v>
      </c>
      <c r="D30" t="s">
        <v>98</v>
      </c>
      <c r="E30" t="s">
        <v>87</v>
      </c>
      <c r="F30" s="44" t="s">
        <v>126</v>
      </c>
      <c r="G30" s="39" t="s">
        <v>127</v>
      </c>
    </row>
    <row r="31" spans="1:7" ht="14.25" customHeight="1">
      <c r="A31" t="s">
        <v>114</v>
      </c>
      <c r="B31" s="11" t="s">
        <v>117</v>
      </c>
      <c r="C31" s="2" t="s">
        <v>118</v>
      </c>
      <c r="D31" t="s">
        <v>98</v>
      </c>
      <c r="E31" t="s">
        <v>87</v>
      </c>
      <c r="F31" s="44" t="s">
        <v>126</v>
      </c>
      <c r="G31" s="39" t="s">
        <v>127</v>
      </c>
    </row>
    <row r="32" spans="1:7" ht="14.25" customHeight="1">
      <c r="A32" t="s">
        <v>115</v>
      </c>
      <c r="B32" s="11" t="s">
        <v>116</v>
      </c>
      <c r="C32" s="2" t="s">
        <v>119</v>
      </c>
      <c r="D32" t="s">
        <v>98</v>
      </c>
      <c r="E32" t="s">
        <v>87</v>
      </c>
      <c r="F32" s="44" t="s">
        <v>126</v>
      </c>
      <c r="G32" s="39" t="s">
        <v>127</v>
      </c>
    </row>
    <row r="33" spans="2:3" ht="14.25">
      <c r="B33" s="11"/>
      <c r="C33" s="2"/>
    </row>
    <row r="34" spans="2:3" ht="14.25">
      <c r="B34" s="17"/>
      <c r="C34" s="1"/>
    </row>
    <row r="35" spans="1:6" ht="14.25">
      <c r="A35" t="s">
        <v>79</v>
      </c>
      <c r="B35" s="11" t="s">
        <v>23</v>
      </c>
      <c r="C35" s="2" t="s">
        <v>24</v>
      </c>
      <c r="D35" t="s">
        <v>99</v>
      </c>
      <c r="E35" t="s">
        <v>90</v>
      </c>
      <c r="F35" s="26" t="s">
        <v>122</v>
      </c>
    </row>
    <row r="36" spans="1:6" ht="14.25">
      <c r="A36" t="s">
        <v>80</v>
      </c>
      <c r="B36" s="11" t="s">
        <v>25</v>
      </c>
      <c r="C36" s="2" t="s">
        <v>26</v>
      </c>
      <c r="D36" t="s">
        <v>99</v>
      </c>
      <c r="E36" t="s">
        <v>90</v>
      </c>
      <c r="F36" s="26" t="s">
        <v>122</v>
      </c>
    </row>
    <row r="37" spans="1:6" ht="14.25">
      <c r="A37" t="s">
        <v>81</v>
      </c>
      <c r="B37" s="11" t="s">
        <v>43</v>
      </c>
      <c r="C37" s="12" t="s">
        <v>27</v>
      </c>
      <c r="D37" t="s">
        <v>99</v>
      </c>
      <c r="E37" t="s">
        <v>87</v>
      </c>
      <c r="F37" s="46" t="s">
        <v>128</v>
      </c>
    </row>
    <row r="38" spans="1:6" ht="14.25">
      <c r="A38" t="s">
        <v>168</v>
      </c>
      <c r="B38" s="11" t="s">
        <v>169</v>
      </c>
      <c r="C38" s="12" t="s">
        <v>27</v>
      </c>
      <c r="D38" t="s">
        <v>99</v>
      </c>
      <c r="E38" t="s">
        <v>87</v>
      </c>
      <c r="F38" s="46" t="s">
        <v>128</v>
      </c>
    </row>
    <row r="39" spans="1:7" ht="14.25">
      <c r="A39" t="s">
        <v>82</v>
      </c>
      <c r="B39" s="11" t="s">
        <v>28</v>
      </c>
      <c r="C39" s="2" t="s">
        <v>27</v>
      </c>
      <c r="D39" t="s">
        <v>99</v>
      </c>
      <c r="E39" t="s">
        <v>87</v>
      </c>
      <c r="F39" s="46" t="s">
        <v>128</v>
      </c>
      <c r="G39" s="26" t="s">
        <v>91</v>
      </c>
    </row>
    <row r="40" spans="1:7" ht="14.25">
      <c r="A40" t="s">
        <v>83</v>
      </c>
      <c r="B40" s="17" t="s">
        <v>29</v>
      </c>
      <c r="C40" s="13" t="s">
        <v>30</v>
      </c>
      <c r="D40" t="s">
        <v>99</v>
      </c>
      <c r="E40" t="s">
        <v>86</v>
      </c>
      <c r="F40" s="26" t="s">
        <v>122</v>
      </c>
      <c r="G40" s="26"/>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0">
      <selection activeCell="B33" sqref="B33"/>
    </sheetView>
  </sheetViews>
  <sheetFormatPr defaultColWidth="0" defaultRowHeight="15"/>
  <cols>
    <col min="1" max="1" width="38.57421875" style="26" customWidth="1"/>
    <col min="2" max="2" width="9.8515625" style="26" customWidth="1"/>
    <col min="3" max="3" width="3.00390625" style="0" customWidth="1"/>
    <col min="4" max="4" width="7.140625" style="1" customWidth="1"/>
    <col min="5" max="5" width="1.1484375" style="54" customWidth="1"/>
    <col min="6" max="6" width="12.57421875" style="0" customWidth="1"/>
    <col min="7" max="7" width="7.421875" style="0" customWidth="1"/>
    <col min="8" max="8" width="10.421875" style="0" customWidth="1"/>
    <col min="9" max="255" width="0" style="0" hidden="1" customWidth="1"/>
    <col min="256" max="16384" width="0.5625" style="0" hidden="1" customWidth="1"/>
  </cols>
  <sheetData>
    <row r="1" spans="1:6" s="22" customFormat="1" ht="80.25" customHeight="1">
      <c r="A1" s="334" t="s">
        <v>152</v>
      </c>
      <c r="B1" s="334"/>
      <c r="C1" s="334"/>
      <c r="D1" s="334"/>
      <c r="E1" s="334"/>
      <c r="F1" s="334"/>
    </row>
    <row r="2" spans="1:5" ht="15">
      <c r="A2" t="s">
        <v>134</v>
      </c>
      <c r="B2"/>
      <c r="C2" t="s">
        <v>9</v>
      </c>
      <c r="E2" s="53" t="s">
        <v>10</v>
      </c>
    </row>
    <row r="3" spans="1:8" ht="15">
      <c r="A3" s="29" t="s">
        <v>53</v>
      </c>
      <c r="B3"/>
      <c r="C3" s="39"/>
      <c r="D3" s="40"/>
      <c r="E3" s="53" t="s">
        <v>133</v>
      </c>
      <c r="G3" s="335" t="s">
        <v>8</v>
      </c>
      <c r="H3" s="335"/>
    </row>
    <row r="4" ht="15">
      <c r="H4" s="20"/>
    </row>
    <row r="5" spans="1:5" s="45" customFormat="1" ht="14.25">
      <c r="A5" s="71" t="s">
        <v>149</v>
      </c>
      <c r="D5" s="1"/>
      <c r="E5" s="55"/>
    </row>
    <row r="6" spans="1:8" s="45" customFormat="1" ht="18.75" customHeight="1">
      <c r="A6" s="323" t="s">
        <v>150</v>
      </c>
      <c r="B6" s="301"/>
      <c r="C6" s="301"/>
      <c r="D6" s="301"/>
      <c r="E6" s="301"/>
      <c r="F6" s="301"/>
      <c r="G6" s="301"/>
      <c r="H6" s="301"/>
    </row>
    <row r="7" spans="1:8" s="45" customFormat="1" ht="14.25">
      <c r="A7" s="323"/>
      <c r="B7" s="301"/>
      <c r="C7" s="301"/>
      <c r="D7" s="301"/>
      <c r="E7" s="301"/>
      <c r="F7" s="301"/>
      <c r="G7" s="301"/>
      <c r="H7" s="301"/>
    </row>
    <row r="8" spans="4:5" s="45" customFormat="1" ht="14.25">
      <c r="D8" s="1"/>
      <c r="E8" s="55"/>
    </row>
    <row r="9" ht="14.25">
      <c r="A9" s="26" t="s">
        <v>148</v>
      </c>
    </row>
    <row r="11" spans="1:7" ht="27" customHeight="1">
      <c r="A11" s="323" t="s">
        <v>153</v>
      </c>
      <c r="B11" s="301"/>
      <c r="C11" s="301"/>
      <c r="D11" s="301"/>
      <c r="E11" s="301"/>
      <c r="F11" s="301"/>
      <c r="G11" s="301"/>
    </row>
    <row r="12" spans="1:7" ht="27" customHeight="1">
      <c r="A12" s="88"/>
      <c r="B12" s="87"/>
      <c r="C12" s="87"/>
      <c r="D12" s="87"/>
      <c r="E12" s="87"/>
      <c r="F12" s="87"/>
      <c r="G12" s="87"/>
    </row>
    <row r="13" spans="1:7" ht="44.25" customHeight="1">
      <c r="A13" s="323" t="s">
        <v>191</v>
      </c>
      <c r="B13" s="301"/>
      <c r="C13" s="301"/>
      <c r="D13" s="301"/>
      <c r="E13" s="301"/>
      <c r="F13" s="301"/>
      <c r="G13" s="301"/>
    </row>
    <row r="14" spans="1:7" ht="15" customHeight="1">
      <c r="A14" s="88"/>
      <c r="B14" s="87"/>
      <c r="C14" s="87"/>
      <c r="D14" s="87"/>
      <c r="E14" s="87"/>
      <c r="F14" s="87"/>
      <c r="G14" s="87"/>
    </row>
    <row r="15" spans="1:7" ht="43.5" customHeight="1">
      <c r="A15" s="323" t="s">
        <v>232</v>
      </c>
      <c r="B15" s="301"/>
      <c r="C15" s="301"/>
      <c r="D15" s="301"/>
      <c r="E15" s="301"/>
      <c r="F15" s="301"/>
      <c r="G15" s="301"/>
    </row>
    <row r="16" spans="1:4" ht="14.25">
      <c r="A16" s="101"/>
      <c r="B16" s="101"/>
      <c r="D16" s="102"/>
    </row>
    <row r="17" spans="1:7" ht="62.25" customHeight="1">
      <c r="A17" s="296" t="s">
        <v>233</v>
      </c>
      <c r="B17" s="290"/>
      <c r="C17" s="290"/>
      <c r="D17" s="290"/>
      <c r="E17" s="290"/>
      <c r="F17" s="290"/>
      <c r="G17" s="290"/>
    </row>
    <row r="31" ht="14.25">
      <c r="A31" s="26">
        <v>14848</v>
      </c>
    </row>
    <row r="32" spans="1:2" ht="14.25">
      <c r="A32" s="26">
        <v>1.8</v>
      </c>
      <c r="B32" s="26">
        <f>+A32/A31*100</f>
        <v>0.012122844827586207</v>
      </c>
    </row>
  </sheetData>
  <sheetProtection/>
  <mergeCells count="8">
    <mergeCell ref="A17:G17"/>
    <mergeCell ref="A6:H6"/>
    <mergeCell ref="A7:H7"/>
    <mergeCell ref="A13:G13"/>
    <mergeCell ref="A1:F1"/>
    <mergeCell ref="G3:H3"/>
    <mergeCell ref="A11:G11"/>
    <mergeCell ref="A15:G15"/>
  </mergeCells>
  <hyperlinks>
    <hyperlink ref="G3" r:id="rId1" display="www.saigontacos.com"/>
    <hyperlink ref="A3" r:id="rId2" display="saigontacos@yahoo.com"/>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2:G31"/>
  <sheetViews>
    <sheetView showGridLines="0" zoomScalePageLayoutView="0" workbookViewId="0" topLeftCell="A2">
      <selection activeCell="P17" sqref="P17"/>
    </sheetView>
  </sheetViews>
  <sheetFormatPr defaultColWidth="9.140625" defaultRowHeight="15"/>
  <cols>
    <col min="5" max="5" width="16.57421875" style="0" customWidth="1"/>
    <col min="7" max="7" width="9.8515625" style="0" bestFit="1" customWidth="1"/>
  </cols>
  <sheetData>
    <row r="1" ht="15" thickBot="1"/>
    <row r="2" spans="4:7" ht="14.25">
      <c r="D2" s="336" t="s">
        <v>444</v>
      </c>
      <c r="E2" s="337"/>
      <c r="F2" s="230"/>
      <c r="G2" s="231" t="s">
        <v>170</v>
      </c>
    </row>
    <row r="3" spans="4:7" ht="14.25">
      <c r="D3" s="338"/>
      <c r="E3" s="339"/>
      <c r="F3" s="232"/>
      <c r="G3" s="233" t="s">
        <v>412</v>
      </c>
    </row>
    <row r="4" spans="4:7" ht="14.25">
      <c r="D4" s="338"/>
      <c r="E4" s="339"/>
      <c r="F4" s="232"/>
      <c r="G4" s="233" t="s">
        <v>58</v>
      </c>
    </row>
    <row r="5" spans="4:7" ht="14.25">
      <c r="D5" s="338"/>
      <c r="E5" s="339"/>
      <c r="F5" s="232"/>
      <c r="G5" s="233" t="s">
        <v>293</v>
      </c>
    </row>
    <row r="6" spans="4:7" ht="15" thickBot="1">
      <c r="D6" s="340"/>
      <c r="E6" s="341"/>
      <c r="F6" s="234"/>
      <c r="G6" s="235" t="s">
        <v>59</v>
      </c>
    </row>
    <row r="7" ht="15" thickBot="1"/>
    <row r="8" spans="4:7" ht="14.25">
      <c r="D8" s="236"/>
      <c r="E8" s="230"/>
      <c r="F8" s="230"/>
      <c r="G8" s="231" t="s">
        <v>428</v>
      </c>
    </row>
    <row r="9" spans="4:7" ht="14.25">
      <c r="D9" s="338" t="s">
        <v>430</v>
      </c>
      <c r="E9" s="339"/>
      <c r="F9" s="232"/>
      <c r="G9" s="233" t="s">
        <v>399</v>
      </c>
    </row>
    <row r="10" spans="4:7" ht="14.25">
      <c r="D10" s="338"/>
      <c r="E10" s="339"/>
      <c r="F10" s="232"/>
      <c r="G10" s="233" t="s">
        <v>429</v>
      </c>
    </row>
    <row r="11" spans="4:7" ht="15" thickBot="1">
      <c r="D11" s="237"/>
      <c r="E11" s="234"/>
      <c r="F11" s="234"/>
      <c r="G11" s="235" t="s">
        <v>400</v>
      </c>
    </row>
    <row r="12" ht="15" thickBot="1"/>
    <row r="13" spans="4:7" ht="14.25">
      <c r="D13" s="236"/>
      <c r="E13" s="230"/>
      <c r="F13" s="230"/>
      <c r="G13" s="231" t="s">
        <v>384</v>
      </c>
    </row>
    <row r="14" spans="4:7" ht="14.25">
      <c r="D14" s="338" t="s">
        <v>431</v>
      </c>
      <c r="E14" s="339"/>
      <c r="F14" s="232"/>
      <c r="G14" s="233" t="s">
        <v>394</v>
      </c>
    </row>
    <row r="15" spans="1:7" ht="21">
      <c r="A15" s="261" t="s">
        <v>442</v>
      </c>
      <c r="D15" s="338"/>
      <c r="E15" s="339"/>
      <c r="F15" s="232"/>
      <c r="G15" s="233" t="s">
        <v>385</v>
      </c>
    </row>
    <row r="16" spans="4:7" ht="15" thickBot="1">
      <c r="D16" s="238"/>
      <c r="E16" s="239"/>
      <c r="F16" s="234"/>
      <c r="G16" s="235" t="s">
        <v>395</v>
      </c>
    </row>
    <row r="17" spans="4:5" ht="15" thickBot="1">
      <c r="D17" s="203"/>
      <c r="E17" s="203"/>
    </row>
    <row r="18" spans="4:7" ht="14.25">
      <c r="D18" s="240"/>
      <c r="E18" s="241"/>
      <c r="F18" s="230"/>
      <c r="G18" s="231" t="s">
        <v>403</v>
      </c>
    </row>
    <row r="19" spans="4:7" ht="14.25">
      <c r="D19" s="338" t="s">
        <v>443</v>
      </c>
      <c r="E19" s="339"/>
      <c r="F19" s="232"/>
      <c r="G19" s="233" t="s">
        <v>405</v>
      </c>
    </row>
    <row r="20" spans="4:7" ht="14.25">
      <c r="D20" s="338"/>
      <c r="E20" s="339"/>
      <c r="F20" s="232"/>
      <c r="G20" s="233" t="s">
        <v>404</v>
      </c>
    </row>
    <row r="21" spans="4:7" ht="15" thickBot="1">
      <c r="D21" s="237"/>
      <c r="E21" s="234"/>
      <c r="F21" s="234"/>
      <c r="G21" s="235" t="s">
        <v>406</v>
      </c>
    </row>
    <row r="22" ht="15" thickBot="1"/>
    <row r="23" spans="4:7" ht="14.25">
      <c r="D23" s="336" t="s">
        <v>433</v>
      </c>
      <c r="E23" s="337"/>
      <c r="F23" s="337"/>
      <c r="G23" s="342"/>
    </row>
    <row r="24" spans="4:7" ht="14.25">
      <c r="D24" s="338"/>
      <c r="E24" s="339"/>
      <c r="F24" s="339"/>
      <c r="G24" s="343"/>
    </row>
    <row r="25" spans="4:7" ht="14.25">
      <c r="D25" s="338"/>
      <c r="E25" s="339"/>
      <c r="F25" s="339"/>
      <c r="G25" s="343"/>
    </row>
    <row r="26" spans="4:7" ht="15" thickBot="1">
      <c r="D26" s="340"/>
      <c r="E26" s="341"/>
      <c r="F26" s="341"/>
      <c r="G26" s="344"/>
    </row>
    <row r="27" ht="15" thickBot="1"/>
    <row r="28" spans="4:7" ht="14.25">
      <c r="D28" s="345" t="s">
        <v>438</v>
      </c>
      <c r="E28" s="346"/>
      <c r="F28" s="346"/>
      <c r="G28" s="347"/>
    </row>
    <row r="29" spans="4:7" ht="14.25">
      <c r="D29" s="348"/>
      <c r="E29" s="349"/>
      <c r="F29" s="349"/>
      <c r="G29" s="350"/>
    </row>
    <row r="30" spans="4:7" ht="14.25">
      <c r="D30" s="348"/>
      <c r="E30" s="349"/>
      <c r="F30" s="349"/>
      <c r="G30" s="350"/>
    </row>
    <row r="31" spans="4:7" ht="15" thickBot="1">
      <c r="D31" s="351"/>
      <c r="E31" s="352"/>
      <c r="F31" s="352"/>
      <c r="G31" s="353"/>
    </row>
  </sheetData>
  <sheetProtection/>
  <mergeCells count="6">
    <mergeCell ref="D2:E6"/>
    <mergeCell ref="D23:G26"/>
    <mergeCell ref="D28:G31"/>
    <mergeCell ref="D9:E10"/>
    <mergeCell ref="D14:E15"/>
    <mergeCell ref="D19:E2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Robert</cp:lastModifiedBy>
  <cp:lastPrinted>2017-06-21T03:55:23Z</cp:lastPrinted>
  <dcterms:created xsi:type="dcterms:W3CDTF">2013-01-08T06:09:57Z</dcterms:created>
  <dcterms:modified xsi:type="dcterms:W3CDTF">2021-07-21T09:36:42Z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